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M:\GT Infra e Logistica\Obras\OBRAS Fachadas\Documentos para Licitação\"/>
    </mc:Choice>
  </mc:AlternateContent>
  <xr:revisionPtr revIDLastSave="0" documentId="13_ncr:1_{D4CE0436-D1D0-4E42-82B4-63A3707DAE62}" xr6:coauthVersionLast="47" xr6:coauthVersionMax="47" xr10:uidLastSave="{00000000-0000-0000-0000-000000000000}"/>
  <bookViews>
    <workbookView xWindow="-120" yWindow="-120" windowWidth="29040" windowHeight="15720" tabRatio="808" firstSheet="1" activeTab="7" xr2:uid="{AEFCE130-3D8A-48B4-A7EA-6D7156091718}"/>
  </bookViews>
  <sheets>
    <sheet name="Início" sheetId="1" r:id="rId1"/>
    <sheet name="Ajuda 01" sheetId="2" r:id="rId2"/>
    <sheet name="Ajuda 02" sheetId="3" r:id="rId3"/>
    <sheet name="Ajuda 03" sheetId="15" r:id="rId4"/>
    <sheet name="Planilha" sheetId="5" r:id="rId5"/>
    <sheet name="LDI" sheetId="14" r:id="rId6"/>
    <sheet name="Cronograma" sheetId="6" r:id="rId7"/>
    <sheet name="Composições" sheetId="18" r:id="rId8"/>
  </sheets>
  <definedNames>
    <definedName name="_xlnm.Print_Area" localSheetId="3">'Ajuda 03'!$A$1:$AC$41</definedName>
    <definedName name="_xlnm.Print_Titles" localSheetId="7">Composições!$1:$14</definedName>
    <definedName name="_xlnm.Print_Titles" localSheetId="6">Cronograma!$2:$18</definedName>
    <definedName name="_xlnm.Print_Titles" localSheetId="4">Planilha!$1:$16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6" l="1"/>
  <c r="HP68" i="6" l="1"/>
  <c r="HP59" i="6"/>
  <c r="HP56" i="6"/>
  <c r="HP53" i="6"/>
  <c r="HP44" i="6"/>
  <c r="HP41" i="6"/>
  <c r="HP35" i="6"/>
  <c r="HP29" i="6"/>
  <c r="HP26" i="6"/>
  <c r="K173" i="18"/>
  <c r="K172" i="18"/>
  <c r="K171" i="18"/>
  <c r="K167" i="18"/>
  <c r="K168" i="18" s="1"/>
  <c r="K163" i="18"/>
  <c r="K164" i="18" s="1"/>
  <c r="K159" i="18"/>
  <c r="K158" i="18"/>
  <c r="K157" i="18"/>
  <c r="K153" i="18"/>
  <c r="K152" i="18"/>
  <c r="K151" i="18"/>
  <c r="K150" i="18"/>
  <c r="K149" i="18"/>
  <c r="K148" i="18"/>
  <c r="K144" i="18"/>
  <c r="K143" i="18"/>
  <c r="K142" i="18"/>
  <c r="K138" i="18"/>
  <c r="K137" i="18"/>
  <c r="K136" i="18"/>
  <c r="K135" i="18"/>
  <c r="K134" i="18"/>
  <c r="K139" i="18" s="1"/>
  <c r="K130" i="18"/>
  <c r="K129" i="18"/>
  <c r="K131" i="18" s="1"/>
  <c r="K125" i="18"/>
  <c r="K124" i="18"/>
  <c r="K123" i="18"/>
  <c r="K122" i="18"/>
  <c r="K121" i="18"/>
  <c r="K117" i="18"/>
  <c r="K116" i="18"/>
  <c r="K112" i="18"/>
  <c r="K111" i="18"/>
  <c r="K110" i="18"/>
  <c r="K109" i="18"/>
  <c r="K113" i="18" s="1"/>
  <c r="K105" i="18"/>
  <c r="K104" i="18"/>
  <c r="K103" i="18"/>
  <c r="K102" i="18"/>
  <c r="K101" i="18"/>
  <c r="K100" i="18"/>
  <c r="K99" i="18"/>
  <c r="K98" i="18"/>
  <c r="K94" i="18"/>
  <c r="K93" i="18"/>
  <c r="K92" i="18"/>
  <c r="K91" i="18"/>
  <c r="K87" i="18"/>
  <c r="K86" i="18"/>
  <c r="K88" i="18" s="1"/>
  <c r="K82" i="18"/>
  <c r="K81" i="18"/>
  <c r="K80" i="18"/>
  <c r="K83" i="18" s="1"/>
  <c r="K76" i="18"/>
  <c r="K75" i="18"/>
  <c r="K74" i="18"/>
  <c r="K77" i="18" s="1"/>
  <c r="K70" i="18"/>
  <c r="K69" i="18"/>
  <c r="K68" i="18"/>
  <c r="K67" i="18"/>
  <c r="K71" i="18" s="1"/>
  <c r="K63" i="18"/>
  <c r="K62" i="18"/>
  <c r="K61" i="18"/>
  <c r="K60" i="18"/>
  <c r="K59" i="18"/>
  <c r="K58" i="18"/>
  <c r="K57" i="18"/>
  <c r="K53" i="18"/>
  <c r="K52" i="18"/>
  <c r="K54" i="18" s="1"/>
  <c r="K48" i="18"/>
  <c r="K47" i="18"/>
  <c r="K46" i="18"/>
  <c r="K45" i="18"/>
  <c r="K49" i="18" s="1"/>
  <c r="K35" i="18"/>
  <c r="K34" i="18"/>
  <c r="K33" i="18"/>
  <c r="K32" i="18"/>
  <c r="K28" i="18"/>
  <c r="K27" i="18"/>
  <c r="K29" i="18" s="1"/>
  <c r="K23" i="18"/>
  <c r="K22" i="18"/>
  <c r="K21" i="18"/>
  <c r="K20" i="18"/>
  <c r="F424" i="5"/>
  <c r="F423" i="5"/>
  <c r="D411" i="5"/>
  <c r="D403" i="5"/>
  <c r="F395" i="5"/>
  <c r="F394" i="5"/>
  <c r="F393" i="5"/>
  <c r="F391" i="5"/>
  <c r="F390" i="5"/>
  <c r="F389" i="5"/>
  <c r="F388" i="5"/>
  <c r="F386" i="5"/>
  <c r="F385" i="5"/>
  <c r="K95" i="18" l="1"/>
  <c r="K154" i="18"/>
  <c r="K160" i="18"/>
  <c r="K118" i="18"/>
  <c r="K24" i="18"/>
  <c r="K174" i="18"/>
  <c r="K126" i="18"/>
  <c r="K106" i="18"/>
  <c r="K145" i="18"/>
  <c r="K64" i="18"/>
  <c r="K36" i="18"/>
  <c r="K37" i="18" s="1"/>
  <c r="I41" i="18" s="1"/>
  <c r="K41" i="18" s="1"/>
  <c r="K42" i="18" s="1"/>
  <c r="F380" i="5"/>
  <c r="F381" i="5"/>
  <c r="F382" i="5"/>
  <c r="F383" i="5"/>
  <c r="D379" i="5"/>
  <c r="F379" i="5" s="1"/>
  <c r="D377" i="5"/>
  <c r="F377" i="5" s="1"/>
  <c r="D376" i="5"/>
  <c r="F376" i="5" s="1"/>
  <c r="D350" i="5"/>
  <c r="F350" i="5" s="1"/>
  <c r="D349" i="5"/>
  <c r="F349" i="5" s="1"/>
  <c r="F305" i="5"/>
  <c r="F306" i="5"/>
  <c r="F307" i="5"/>
  <c r="F308" i="5"/>
  <c r="F309" i="5"/>
  <c r="F311" i="5"/>
  <c r="F312" i="5"/>
  <c r="D310" i="5"/>
  <c r="F310" i="5" s="1"/>
  <c r="F290" i="5"/>
  <c r="F291" i="5"/>
  <c r="F268" i="5"/>
  <c r="F269" i="5"/>
  <c r="F270" i="5"/>
  <c r="F271" i="5"/>
  <c r="F272" i="5"/>
  <c r="F273" i="5"/>
  <c r="F274" i="5"/>
  <c r="F275" i="5"/>
  <c r="F276" i="5"/>
  <c r="F235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18" i="5"/>
  <c r="F216" i="5"/>
  <c r="F215" i="5"/>
  <c r="F214" i="5"/>
  <c r="F213" i="5"/>
  <c r="F212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181" i="5"/>
  <c r="F180" i="5"/>
  <c r="F178" i="5"/>
  <c r="D179" i="5"/>
  <c r="F179" i="5" s="1"/>
  <c r="F176" i="5"/>
  <c r="F175" i="5"/>
  <c r="F174" i="5"/>
  <c r="F172" i="5"/>
  <c r="F171" i="5"/>
  <c r="F170" i="5"/>
  <c r="F169" i="5"/>
  <c r="F168" i="5"/>
  <c r="F166" i="5"/>
  <c r="F165" i="5"/>
  <c r="F164" i="5"/>
  <c r="F163" i="5"/>
  <c r="F151" i="5"/>
  <c r="F152" i="5"/>
  <c r="F153" i="5"/>
  <c r="F154" i="5"/>
  <c r="D157" i="5"/>
  <c r="F157" i="5" s="1"/>
  <c r="D156" i="5"/>
  <c r="F156" i="5" s="1"/>
  <c r="F139" i="5"/>
  <c r="F140" i="5"/>
  <c r="F142" i="5"/>
  <c r="F143" i="5"/>
  <c r="F144" i="5"/>
  <c r="D141" i="5"/>
  <c r="F141" i="5" s="1"/>
  <c r="F138" i="5"/>
  <c r="F136" i="5"/>
  <c r="F134" i="5"/>
  <c r="F132" i="5"/>
  <c r="F131" i="5"/>
  <c r="F129" i="5"/>
  <c r="F127" i="5"/>
  <c r="F121" i="5"/>
  <c r="F122" i="5"/>
  <c r="F123" i="5"/>
  <c r="F124" i="5"/>
  <c r="F125" i="5"/>
  <c r="F120" i="5"/>
  <c r="F118" i="5"/>
  <c r="F117" i="5"/>
  <c r="F115" i="5"/>
  <c r="F110" i="5"/>
  <c r="F111" i="5"/>
  <c r="F112" i="5"/>
  <c r="F113" i="5"/>
  <c r="F109" i="5"/>
  <c r="F107" i="5"/>
  <c r="F95" i="5"/>
  <c r="F96" i="5"/>
  <c r="F97" i="5"/>
  <c r="F98" i="5"/>
  <c r="F99" i="5"/>
  <c r="F100" i="5"/>
  <c r="F101" i="5"/>
  <c r="F102" i="5"/>
  <c r="F103" i="5"/>
  <c r="F104" i="5"/>
  <c r="F105" i="5"/>
  <c r="F90" i="5"/>
  <c r="D94" i="5"/>
  <c r="F94" i="5" s="1"/>
  <c r="D93" i="5"/>
  <c r="F93" i="5" s="1"/>
  <c r="D92" i="5"/>
  <c r="F92" i="5" s="1"/>
  <c r="D91" i="5"/>
  <c r="F91" i="5" s="1"/>
  <c r="D88" i="5"/>
  <c r="F88" i="5" s="1"/>
  <c r="D87" i="5"/>
  <c r="F87" i="5" s="1"/>
  <c r="D86" i="5"/>
  <c r="F86" i="5" s="1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31" i="5"/>
  <c r="F26" i="5"/>
  <c r="F29" i="5"/>
  <c r="D28" i="5"/>
  <c r="F28" i="5" s="1"/>
  <c r="D27" i="5"/>
  <c r="F27" i="5" s="1"/>
  <c r="D25" i="5"/>
  <c r="F25" i="5" s="1"/>
  <c r="F22" i="5"/>
  <c r="F23" i="5"/>
  <c r="G39" i="14"/>
  <c r="B12" i="18"/>
  <c r="C13" i="6"/>
  <c r="B12" i="14"/>
  <c r="B14" i="18"/>
  <c r="B13" i="18"/>
  <c r="B11" i="18"/>
  <c r="B10" i="18"/>
  <c r="F19" i="5"/>
  <c r="F20" i="5"/>
  <c r="F21" i="5"/>
  <c r="F32" i="5"/>
  <c r="F36" i="5"/>
  <c r="G37" i="5" s="1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8" i="5"/>
  <c r="F59" i="5"/>
  <c r="F60" i="5"/>
  <c r="F79" i="5"/>
  <c r="F80" i="5"/>
  <c r="F81" i="5"/>
  <c r="F82" i="5"/>
  <c r="F83" i="5"/>
  <c r="F85" i="5"/>
  <c r="F158" i="5"/>
  <c r="F159" i="5"/>
  <c r="F161" i="5"/>
  <c r="F186" i="5"/>
  <c r="F240" i="5"/>
  <c r="F241" i="5"/>
  <c r="F242" i="5"/>
  <c r="F243" i="5"/>
  <c r="F244" i="5"/>
  <c r="F245" i="5"/>
  <c r="F246" i="5"/>
  <c r="F248" i="5"/>
  <c r="F249" i="5"/>
  <c r="F254" i="5"/>
  <c r="F255" i="5"/>
  <c r="F256" i="5"/>
  <c r="F257" i="5"/>
  <c r="F258" i="5"/>
  <c r="F260" i="5"/>
  <c r="F265" i="5"/>
  <c r="F266" i="5"/>
  <c r="F267" i="5"/>
  <c r="F277" i="5"/>
  <c r="F278" i="5"/>
  <c r="F279" i="5"/>
  <c r="F280" i="5"/>
  <c r="F282" i="5"/>
  <c r="F283" i="5"/>
  <c r="F285" i="5"/>
  <c r="F286" i="5"/>
  <c r="F287" i="5"/>
  <c r="F288" i="5"/>
  <c r="F293" i="5"/>
  <c r="F294" i="5"/>
  <c r="F296" i="5"/>
  <c r="F297" i="5"/>
  <c r="F302" i="5"/>
  <c r="F303" i="5"/>
  <c r="F304" i="5"/>
  <c r="F313" i="5"/>
  <c r="F314" i="5"/>
  <c r="F315" i="5"/>
  <c r="F316" i="5"/>
  <c r="F321" i="5"/>
  <c r="F322" i="5"/>
  <c r="F323" i="5"/>
  <c r="F324" i="5"/>
  <c r="F325" i="5"/>
  <c r="F327" i="5"/>
  <c r="F328" i="5"/>
  <c r="F329" i="5"/>
  <c r="F330" i="5"/>
  <c r="F331" i="5"/>
  <c r="F332" i="5"/>
  <c r="F334" i="5"/>
  <c r="F335" i="5"/>
  <c r="F340" i="5"/>
  <c r="F341" i="5"/>
  <c r="F342" i="5"/>
  <c r="F343" i="5"/>
  <c r="F344" i="5"/>
  <c r="F345" i="5"/>
  <c r="F346" i="5"/>
  <c r="F347" i="5"/>
  <c r="F348" i="5"/>
  <c r="F351" i="5"/>
  <c r="F352" i="5"/>
  <c r="F353" i="5"/>
  <c r="F354" i="5"/>
  <c r="F355" i="5"/>
  <c r="F357" i="5"/>
  <c r="F358" i="5"/>
  <c r="F359" i="5"/>
  <c r="F360" i="5"/>
  <c r="F361" i="5"/>
  <c r="F363" i="5"/>
  <c r="F364" i="5"/>
  <c r="F366" i="5"/>
  <c r="F367" i="5"/>
  <c r="F372" i="5"/>
  <c r="F373" i="5"/>
  <c r="F374" i="5"/>
  <c r="F375" i="5"/>
  <c r="F397" i="5"/>
  <c r="F398" i="5"/>
  <c r="F399" i="5"/>
  <c r="F400" i="5"/>
  <c r="F401" i="5"/>
  <c r="F402" i="5"/>
  <c r="F403" i="5"/>
  <c r="F408" i="5"/>
  <c r="F409" i="5"/>
  <c r="F410" i="5"/>
  <c r="F411" i="5"/>
  <c r="F413" i="5"/>
  <c r="F414" i="5"/>
  <c r="F415" i="5"/>
  <c r="F416" i="5"/>
  <c r="F420" i="5"/>
  <c r="F421" i="5"/>
  <c r="F422" i="5"/>
  <c r="F425" i="5"/>
  <c r="F426" i="5"/>
  <c r="F430" i="5"/>
  <c r="F434" i="5"/>
  <c r="F435" i="5"/>
  <c r="F439" i="5"/>
  <c r="G440" i="5" s="1"/>
  <c r="F443" i="5"/>
  <c r="F444" i="5"/>
  <c r="F7" i="2"/>
  <c r="F8" i="2"/>
  <c r="F9" i="2"/>
  <c r="F10" i="2"/>
  <c r="D16" i="2"/>
  <c r="C19" i="3"/>
  <c r="C18" i="3"/>
  <c r="C31" i="14"/>
  <c r="B20" i="6"/>
  <c r="B44" i="6"/>
  <c r="B41" i="6"/>
  <c r="B38" i="6"/>
  <c r="B35" i="6"/>
  <c r="B32" i="6"/>
  <c r="B29" i="6"/>
  <c r="B26" i="6"/>
  <c r="B23" i="6"/>
  <c r="B47" i="6"/>
  <c r="B50" i="6"/>
  <c r="B53" i="6"/>
  <c r="B56" i="6"/>
  <c r="B59" i="6"/>
  <c r="B62" i="6"/>
  <c r="B65" i="6"/>
  <c r="A19" i="6"/>
  <c r="A64" i="6"/>
  <c r="A61" i="6"/>
  <c r="A58" i="6"/>
  <c r="A55" i="6"/>
  <c r="A52" i="6"/>
  <c r="A49" i="6"/>
  <c r="A46" i="6"/>
  <c r="A43" i="6"/>
  <c r="A40" i="6"/>
  <c r="A37" i="6"/>
  <c r="A34" i="6"/>
  <c r="A31" i="6"/>
  <c r="A28" i="6"/>
  <c r="A25" i="6"/>
  <c r="A22" i="6"/>
  <c r="A67" i="6"/>
  <c r="B68" i="6"/>
  <c r="A70" i="6"/>
  <c r="C14" i="6"/>
  <c r="B63" i="6"/>
  <c r="C15" i="6"/>
  <c r="C11" i="6"/>
  <c r="C12" i="6"/>
  <c r="HP12" i="6"/>
  <c r="HP11" i="6"/>
  <c r="H11" i="1"/>
  <c r="H13" i="1"/>
  <c r="G41" i="14"/>
  <c r="G37" i="14"/>
  <c r="G38" i="14"/>
  <c r="B13" i="14"/>
  <c r="B14" i="14"/>
  <c r="B11" i="14"/>
  <c r="B10" i="14"/>
  <c r="F149" i="5"/>
  <c r="F150" i="5"/>
  <c r="F155" i="5"/>
  <c r="G11" i="2"/>
  <c r="L19" i="3"/>
  <c r="P19" i="3"/>
  <c r="T19" i="3"/>
  <c r="X19" i="3"/>
  <c r="AB19" i="3"/>
  <c r="AB20" i="3" s="1"/>
  <c r="G14" i="2"/>
  <c r="G16" i="2"/>
  <c r="G18" i="2" s="1"/>
  <c r="G21" i="14" l="1"/>
  <c r="G40" i="14" s="1"/>
  <c r="Y18" i="15"/>
  <c r="Y21" i="15" s="1"/>
  <c r="D378" i="5"/>
  <c r="F378" i="5" s="1"/>
  <c r="G33" i="5"/>
  <c r="DA20" i="6" s="1"/>
  <c r="G427" i="5"/>
  <c r="CV59" i="6" s="1"/>
  <c r="G431" i="5"/>
  <c r="DA62" i="6" s="1"/>
  <c r="G368" i="5"/>
  <c r="DF50" i="6" s="1"/>
  <c r="BM68" i="6"/>
  <c r="DP68" i="6"/>
  <c r="FN68" i="6"/>
  <c r="CL68" i="6"/>
  <c r="G336" i="5"/>
  <c r="CG47" i="6" s="1"/>
  <c r="G261" i="5"/>
  <c r="DA38" i="6" s="1"/>
  <c r="E68" i="6"/>
  <c r="BW68" i="6"/>
  <c r="DZ68" i="6"/>
  <c r="GW68" i="6"/>
  <c r="EE68" i="6"/>
  <c r="BC68" i="6"/>
  <c r="CQ68" i="6"/>
  <c r="GM68" i="6"/>
  <c r="GC68" i="6"/>
  <c r="J68" i="6"/>
  <c r="EY68" i="6"/>
  <c r="DA68" i="6"/>
  <c r="EO68" i="6"/>
  <c r="BH68" i="6"/>
  <c r="CG68" i="6"/>
  <c r="Y59" i="6"/>
  <c r="AS68" i="6"/>
  <c r="AD68" i="6"/>
  <c r="AN68" i="6"/>
  <c r="ET68" i="6"/>
  <c r="BR68" i="6"/>
  <c r="HL68" i="6"/>
  <c r="GH68" i="6"/>
  <c r="G417" i="5"/>
  <c r="EY56" i="6" s="1"/>
  <c r="EJ68" i="6"/>
  <c r="DF68" i="6"/>
  <c r="DK68" i="6"/>
  <c r="Y68" i="6"/>
  <c r="AX68" i="6"/>
  <c r="GR68" i="6"/>
  <c r="DU59" i="6"/>
  <c r="FD68" i="6"/>
  <c r="HG68" i="6"/>
  <c r="AI68" i="6"/>
  <c r="O68" i="6"/>
  <c r="FX68" i="6"/>
  <c r="G236" i="5"/>
  <c r="BW32" i="6" s="1"/>
  <c r="DU68" i="6"/>
  <c r="FS68" i="6"/>
  <c r="CV68" i="6"/>
  <c r="HB68" i="6"/>
  <c r="CB68" i="6"/>
  <c r="FI68" i="6"/>
  <c r="T68" i="6"/>
  <c r="G182" i="5"/>
  <c r="AS29" i="6" s="1"/>
  <c r="G404" i="5"/>
  <c r="G317" i="5"/>
  <c r="G298" i="5"/>
  <c r="CQ41" i="6" s="1"/>
  <c r="G250" i="5"/>
  <c r="EJ35" i="6" s="1"/>
  <c r="G145" i="5"/>
  <c r="G445" i="5"/>
  <c r="G436" i="5"/>
  <c r="HL20" i="6" l="1"/>
  <c r="BW20" i="6"/>
  <c r="HG20" i="6"/>
  <c r="AX20" i="6"/>
  <c r="EJ20" i="6"/>
  <c r="E20" i="6"/>
  <c r="AI20" i="6"/>
  <c r="T20" i="6"/>
  <c r="DU20" i="6"/>
  <c r="DF20" i="6"/>
  <c r="BC20" i="6"/>
  <c r="GW20" i="6"/>
  <c r="FN20" i="6"/>
  <c r="DK20" i="6"/>
  <c r="O20" i="6"/>
  <c r="FI20" i="6"/>
  <c r="CG20" i="6"/>
  <c r="J20" i="6"/>
  <c r="EY50" i="6"/>
  <c r="GW59" i="6"/>
  <c r="FX50" i="6"/>
  <c r="CB50" i="6"/>
  <c r="BC59" i="6"/>
  <c r="AD50" i="6"/>
  <c r="FS50" i="6"/>
  <c r="CV50" i="6"/>
  <c r="EJ50" i="6"/>
  <c r="BM50" i="6"/>
  <c r="T50" i="6"/>
  <c r="DZ62" i="6"/>
  <c r="ET50" i="6"/>
  <c r="DZ20" i="6"/>
  <c r="EY20" i="6"/>
  <c r="FS20" i="6"/>
  <c r="AD20" i="6"/>
  <c r="DZ59" i="6"/>
  <c r="CQ62" i="6"/>
  <c r="EE62" i="6"/>
  <c r="FN62" i="6"/>
  <c r="GR62" i="6"/>
  <c r="O50" i="6"/>
  <c r="DP62" i="6"/>
  <c r="E50" i="6"/>
  <c r="AD62" i="6"/>
  <c r="GC20" i="6"/>
  <c r="AN20" i="6"/>
  <c r="GH20" i="6"/>
  <c r="FD20" i="6"/>
  <c r="AI59" i="6"/>
  <c r="EO59" i="6"/>
  <c r="FX59" i="6"/>
  <c r="BH62" i="6"/>
  <c r="ET62" i="6"/>
  <c r="GM50" i="6"/>
  <c r="GC62" i="6"/>
  <c r="AX50" i="6"/>
  <c r="FI62" i="6"/>
  <c r="EY62" i="6"/>
  <c r="J50" i="6"/>
  <c r="GW62" i="6"/>
  <c r="Y50" i="6"/>
  <c r="GH50" i="6"/>
  <c r="EE50" i="6"/>
  <c r="BR50" i="6"/>
  <c r="HL62" i="6"/>
  <c r="EJ62" i="6"/>
  <c r="AS62" i="6"/>
  <c r="CG59" i="6"/>
  <c r="GW50" i="6"/>
  <c r="HB62" i="6"/>
  <c r="EE20" i="6"/>
  <c r="GR59" i="6"/>
  <c r="EO50" i="6"/>
  <c r="O59" i="6"/>
  <c r="FI50" i="6"/>
  <c r="EO20" i="6"/>
  <c r="GR50" i="6"/>
  <c r="DZ50" i="6"/>
  <c r="CL50" i="6"/>
  <c r="BH20" i="6"/>
  <c r="DK50" i="6"/>
  <c r="DP50" i="6"/>
  <c r="GC50" i="6"/>
  <c r="GM20" i="6"/>
  <c r="DA59" i="6"/>
  <c r="AN62" i="6"/>
  <c r="HG59" i="6"/>
  <c r="EJ59" i="6"/>
  <c r="BW59" i="6"/>
  <c r="DF62" i="6"/>
  <c r="EO62" i="6"/>
  <c r="FX62" i="6"/>
  <c r="DK62" i="6"/>
  <c r="CG62" i="6"/>
  <c r="BH47" i="6"/>
  <c r="GM62" i="6"/>
  <c r="DU62" i="6"/>
  <c r="BC50" i="6"/>
  <c r="HL59" i="6"/>
  <c r="BM62" i="6"/>
  <c r="CL59" i="6"/>
  <c r="DA50" i="6"/>
  <c r="ET47" i="6"/>
  <c r="CB47" i="6"/>
  <c r="HL47" i="6"/>
  <c r="FI47" i="6"/>
  <c r="FD50" i="6"/>
  <c r="AS50" i="6"/>
  <c r="FN47" i="6"/>
  <c r="AX62" i="6"/>
  <c r="BW50" i="6"/>
  <c r="FX20" i="6"/>
  <c r="AD47" i="6"/>
  <c r="DK47" i="6"/>
  <c r="HL50" i="6"/>
  <c r="EE47" i="6"/>
  <c r="HB59" i="6"/>
  <c r="DK59" i="6"/>
  <c r="HG47" i="6"/>
  <c r="GM59" i="6"/>
  <c r="EJ47" i="6"/>
  <c r="EY59" i="6"/>
  <c r="DP59" i="6"/>
  <c r="HB50" i="6"/>
  <c r="AN59" i="6"/>
  <c r="AD59" i="6"/>
  <c r="FS47" i="6"/>
  <c r="CQ59" i="6"/>
  <c r="FS59" i="6"/>
  <c r="CB59" i="6"/>
  <c r="T59" i="6"/>
  <c r="BW47" i="6"/>
  <c r="FN50" i="6"/>
  <c r="AS59" i="6"/>
  <c r="CQ50" i="6"/>
  <c r="BM59" i="6"/>
  <c r="DZ47" i="6"/>
  <c r="EE59" i="6"/>
  <c r="FD59" i="6"/>
  <c r="O47" i="6"/>
  <c r="E47" i="6"/>
  <c r="DA47" i="6"/>
  <c r="J47" i="6"/>
  <c r="GH47" i="6"/>
  <c r="AS47" i="6"/>
  <c r="HG50" i="6"/>
  <c r="GC47" i="6"/>
  <c r="FX47" i="6"/>
  <c r="FN59" i="6"/>
  <c r="BC47" i="6"/>
  <c r="J62" i="6"/>
  <c r="FI59" i="6"/>
  <c r="BH50" i="6"/>
  <c r="CV62" i="6"/>
  <c r="O62" i="6"/>
  <c r="AI50" i="6"/>
  <c r="Y47" i="6"/>
  <c r="E59" i="6"/>
  <c r="J59" i="6"/>
  <c r="DU50" i="6"/>
  <c r="DP38" i="6"/>
  <c r="GW38" i="6"/>
  <c r="FD38" i="6"/>
  <c r="FX38" i="6"/>
  <c r="BM38" i="6"/>
  <c r="DP47" i="6"/>
  <c r="HB32" i="6"/>
  <c r="CG35" i="6"/>
  <c r="BR47" i="6"/>
  <c r="CQ47" i="6"/>
  <c r="AI62" i="6"/>
  <c r="CL47" i="6"/>
  <c r="CV47" i="6"/>
  <c r="ET20" i="6"/>
  <c r="BR20" i="6"/>
  <c r="Y20" i="6"/>
  <c r="BM20" i="6"/>
  <c r="GR20" i="6"/>
  <c r="CB20" i="6"/>
  <c r="CQ20" i="6"/>
  <c r="HB20" i="6"/>
  <c r="DP20" i="6"/>
  <c r="CV20" i="6"/>
  <c r="Y38" i="6"/>
  <c r="CL38" i="6"/>
  <c r="T38" i="6"/>
  <c r="E38" i="6"/>
  <c r="EO38" i="6"/>
  <c r="FS38" i="6"/>
  <c r="HL32" i="6"/>
  <c r="EE38" i="6"/>
  <c r="EO32" i="6"/>
  <c r="CQ38" i="6"/>
  <c r="FX32" i="6"/>
  <c r="GM47" i="6"/>
  <c r="J38" i="6"/>
  <c r="GR32" i="6"/>
  <c r="CG38" i="6"/>
  <c r="HG38" i="6"/>
  <c r="EJ38" i="6"/>
  <c r="CB38" i="6"/>
  <c r="DZ38" i="6"/>
  <c r="HL38" i="6"/>
  <c r="HG62" i="6"/>
  <c r="FS62" i="6"/>
  <c r="CL20" i="6"/>
  <c r="AS20" i="6"/>
  <c r="DU47" i="6"/>
  <c r="GW47" i="6"/>
  <c r="AI32" i="6"/>
  <c r="CV38" i="6"/>
  <c r="BC62" i="6"/>
  <c r="FX35" i="6"/>
  <c r="AI38" i="6"/>
  <c r="Y62" i="6"/>
  <c r="BW62" i="6"/>
  <c r="FD62" i="6"/>
  <c r="BW35" i="6"/>
  <c r="GH35" i="6"/>
  <c r="GC38" i="6"/>
  <c r="DF38" i="6"/>
  <c r="ET59" i="6"/>
  <c r="BR59" i="6"/>
  <c r="GH59" i="6"/>
  <c r="CB62" i="6"/>
  <c r="DZ35" i="6"/>
  <c r="BC35" i="6"/>
  <c r="E62" i="6"/>
  <c r="FI38" i="6"/>
  <c r="T62" i="6"/>
  <c r="BM47" i="6"/>
  <c r="GH62" i="6"/>
  <c r="GR35" i="6"/>
  <c r="AN47" i="6"/>
  <c r="EY47" i="6"/>
  <c r="AN50" i="6"/>
  <c r="T35" i="6"/>
  <c r="HB35" i="6"/>
  <c r="DU38" i="6"/>
  <c r="AX38" i="6"/>
  <c r="AX47" i="6"/>
  <c r="FN38" i="6"/>
  <c r="BR62" i="6"/>
  <c r="BC38" i="6"/>
  <c r="BH59" i="6"/>
  <c r="GR47" i="6"/>
  <c r="CG50" i="6"/>
  <c r="EE35" i="6"/>
  <c r="CB35" i="6"/>
  <c r="DK35" i="6"/>
  <c r="CL62" i="6"/>
  <c r="BH38" i="6"/>
  <c r="BW38" i="6"/>
  <c r="T47" i="6"/>
  <c r="DF59" i="6"/>
  <c r="GR38" i="6"/>
  <c r="GC59" i="6"/>
  <c r="FD47" i="6"/>
  <c r="AX59" i="6"/>
  <c r="DU35" i="6"/>
  <c r="O35" i="6"/>
  <c r="GC32" i="6"/>
  <c r="FI35" i="6"/>
  <c r="DF35" i="6"/>
  <c r="BR35" i="6"/>
  <c r="FI32" i="6"/>
  <c r="O38" i="6"/>
  <c r="AI47" i="6"/>
  <c r="GH38" i="6"/>
  <c r="EO47" i="6"/>
  <c r="AS38" i="6"/>
  <c r="GM35" i="6"/>
  <c r="BR32" i="6"/>
  <c r="ET38" i="6"/>
  <c r="DF47" i="6"/>
  <c r="GM38" i="6"/>
  <c r="EO35" i="6"/>
  <c r="DK32" i="6"/>
  <c r="AD38" i="6"/>
  <c r="HB47" i="6"/>
  <c r="HB38" i="6"/>
  <c r="BM35" i="6"/>
  <c r="DU32" i="6"/>
  <c r="BR38" i="6"/>
  <c r="AI35" i="6"/>
  <c r="Y32" i="6"/>
  <c r="EY38" i="6"/>
  <c r="AN35" i="6"/>
  <c r="ET35" i="6"/>
  <c r="AS32" i="6"/>
  <c r="HL35" i="6"/>
  <c r="GC35" i="6"/>
  <c r="E35" i="6"/>
  <c r="DA32" i="6"/>
  <c r="DK38" i="6"/>
  <c r="HL29" i="6"/>
  <c r="CL32" i="6"/>
  <c r="T32" i="6"/>
  <c r="FS32" i="6"/>
  <c r="O29" i="6"/>
  <c r="BH32" i="6"/>
  <c r="GH29" i="6"/>
  <c r="GW32" i="6"/>
  <c r="AN38" i="6"/>
  <c r="GR29" i="6"/>
  <c r="EJ32" i="6"/>
  <c r="DK29" i="6"/>
  <c r="GW29" i="6"/>
  <c r="EJ41" i="6"/>
  <c r="AS41" i="6"/>
  <c r="ET32" i="6"/>
  <c r="AN32" i="6"/>
  <c r="EY32" i="6"/>
  <c r="DP29" i="6"/>
  <c r="EY29" i="6"/>
  <c r="BM29" i="6"/>
  <c r="E29" i="6"/>
  <c r="HG29" i="6"/>
  <c r="DA29" i="6"/>
  <c r="DZ29" i="6"/>
  <c r="J32" i="6"/>
  <c r="AX29" i="6"/>
  <c r="BR29" i="6"/>
  <c r="CV29" i="6"/>
  <c r="BR41" i="6"/>
  <c r="EJ29" i="6"/>
  <c r="AX56" i="6"/>
  <c r="FI56" i="6"/>
  <c r="AI56" i="6"/>
  <c r="BH56" i="6"/>
  <c r="CQ56" i="6"/>
  <c r="FN56" i="6"/>
  <c r="EO56" i="6"/>
  <c r="GM56" i="6"/>
  <c r="AD56" i="6"/>
  <c r="DU56" i="6"/>
  <c r="EJ56" i="6"/>
  <c r="DZ56" i="6"/>
  <c r="DP56" i="6"/>
  <c r="EE56" i="6"/>
  <c r="HP69" i="6"/>
  <c r="GR56" i="6"/>
  <c r="GH56" i="6"/>
  <c r="CG56" i="6"/>
  <c r="AN56" i="6"/>
  <c r="BC56" i="6"/>
  <c r="DA56" i="6"/>
  <c r="CL56" i="6"/>
  <c r="BW56" i="6"/>
  <c r="FD56" i="6"/>
  <c r="DF56" i="6"/>
  <c r="HL56" i="6"/>
  <c r="DK56" i="6"/>
  <c r="BM56" i="6"/>
  <c r="O56" i="6"/>
  <c r="CV56" i="6"/>
  <c r="CB56" i="6"/>
  <c r="GC56" i="6"/>
  <c r="HG56" i="6"/>
  <c r="FX56" i="6"/>
  <c r="E56" i="6"/>
  <c r="T56" i="6"/>
  <c r="HB56" i="6"/>
  <c r="J56" i="6"/>
  <c r="FS56" i="6"/>
  <c r="Y56" i="6"/>
  <c r="DF41" i="6"/>
  <c r="AN29" i="6"/>
  <c r="ET56" i="6"/>
  <c r="BR56" i="6"/>
  <c r="AS56" i="6"/>
  <c r="GW56" i="6"/>
  <c r="T29" i="6"/>
  <c r="FD29" i="6"/>
  <c r="ET29" i="6"/>
  <c r="FN29" i="6"/>
  <c r="BH29" i="6"/>
  <c r="DU29" i="6"/>
  <c r="FX29" i="6"/>
  <c r="GC29" i="6"/>
  <c r="GH32" i="6"/>
  <c r="CQ32" i="6"/>
  <c r="AX32" i="6"/>
  <c r="FN32" i="6"/>
  <c r="E32" i="6"/>
  <c r="EE32" i="6"/>
  <c r="DF32" i="6"/>
  <c r="FD32" i="6"/>
  <c r="CB32" i="6"/>
  <c r="CV32" i="6"/>
  <c r="CG32" i="6"/>
  <c r="O32" i="6"/>
  <c r="DZ32" i="6"/>
  <c r="HG32" i="6"/>
  <c r="DP32" i="6"/>
  <c r="EO29" i="6"/>
  <c r="CQ29" i="6"/>
  <c r="DF29" i="6"/>
  <c r="AD29" i="6"/>
  <c r="AI29" i="6"/>
  <c r="EE29" i="6"/>
  <c r="GM29" i="6"/>
  <c r="BW29" i="6"/>
  <c r="FI29" i="6"/>
  <c r="GM32" i="6"/>
  <c r="AD32" i="6"/>
  <c r="CG29" i="6"/>
  <c r="HB29" i="6"/>
  <c r="J29" i="6"/>
  <c r="Y29" i="6"/>
  <c r="CL29" i="6"/>
  <c r="BM32" i="6"/>
  <c r="CB29" i="6"/>
  <c r="BC29" i="6"/>
  <c r="FS29" i="6"/>
  <c r="BC32" i="6"/>
  <c r="CL41" i="6"/>
  <c r="EO41" i="6"/>
  <c r="BH41" i="6"/>
  <c r="FI41" i="6"/>
  <c r="GW41" i="6"/>
  <c r="Y41" i="6"/>
  <c r="FS41" i="6"/>
  <c r="HG26" i="6"/>
  <c r="CG26" i="6"/>
  <c r="BC26" i="6"/>
  <c r="EJ26" i="6"/>
  <c r="GR26" i="6"/>
  <c r="BW26" i="6"/>
  <c r="DP26" i="6"/>
  <c r="AX26" i="6"/>
  <c r="CV26" i="6"/>
  <c r="GH26" i="6"/>
  <c r="AS26" i="6"/>
  <c r="DF26" i="6"/>
  <c r="AI26" i="6"/>
  <c r="ET26" i="6"/>
  <c r="DZ26" i="6"/>
  <c r="FS26" i="6"/>
  <c r="EY26" i="6"/>
  <c r="HB26" i="6"/>
  <c r="FX26" i="6"/>
  <c r="EE26" i="6"/>
  <c r="DU26" i="6"/>
  <c r="CQ26" i="6"/>
  <c r="HL26" i="6"/>
  <c r="J26" i="6"/>
  <c r="FN26" i="6"/>
  <c r="DK26" i="6"/>
  <c r="E26" i="6"/>
  <c r="BR26" i="6"/>
  <c r="DA26" i="6"/>
  <c r="BH26" i="6"/>
  <c r="Y26" i="6"/>
  <c r="FD26" i="6"/>
  <c r="EO26" i="6"/>
  <c r="GM26" i="6"/>
  <c r="CL26" i="6"/>
  <c r="AD26" i="6"/>
  <c r="FI26" i="6"/>
  <c r="GC26" i="6"/>
  <c r="AN26" i="6"/>
  <c r="BM26" i="6"/>
  <c r="T26" i="6"/>
  <c r="GW26" i="6"/>
  <c r="CB26" i="6"/>
  <c r="O26" i="6"/>
  <c r="CV35" i="6"/>
  <c r="GW35" i="6"/>
  <c r="AX35" i="6"/>
  <c r="BH35" i="6"/>
  <c r="FD35" i="6"/>
  <c r="AS35" i="6"/>
  <c r="FS35" i="6"/>
  <c r="CQ35" i="6"/>
  <c r="FN35" i="6"/>
  <c r="DA35" i="6"/>
  <c r="EY35" i="6"/>
  <c r="Y35" i="6"/>
  <c r="AD35" i="6"/>
  <c r="DP35" i="6"/>
  <c r="J35" i="6"/>
  <c r="CL35" i="6"/>
  <c r="HG35" i="6"/>
  <c r="FD41" i="6"/>
  <c r="DZ41" i="6"/>
  <c r="O41" i="6"/>
  <c r="ET41" i="6"/>
  <c r="BM41" i="6"/>
  <c r="HB41" i="6"/>
  <c r="CV41" i="6"/>
  <c r="DP41" i="6"/>
  <c r="AX41" i="6"/>
  <c r="AI41" i="6"/>
  <c r="T41" i="6"/>
  <c r="AD41" i="6"/>
  <c r="FX41" i="6"/>
  <c r="E41" i="6"/>
  <c r="HL41" i="6"/>
  <c r="HG41" i="6"/>
  <c r="BW41" i="6"/>
  <c r="GM41" i="6"/>
  <c r="GR41" i="6"/>
  <c r="FN41" i="6"/>
  <c r="CB41" i="6"/>
  <c r="CG41" i="6"/>
  <c r="EY41" i="6"/>
  <c r="EE41" i="6"/>
  <c r="BC41" i="6"/>
  <c r="DK44" i="6"/>
  <c r="FX44" i="6"/>
  <c r="AS44" i="6"/>
  <c r="AN44" i="6"/>
  <c r="EY44" i="6"/>
  <c r="EO44" i="6"/>
  <c r="AI44" i="6"/>
  <c r="J44" i="6"/>
  <c r="HG44" i="6"/>
  <c r="DZ44" i="6"/>
  <c r="BW44" i="6"/>
  <c r="E44" i="6"/>
  <c r="O44" i="6"/>
  <c r="T44" i="6"/>
  <c r="DP44" i="6"/>
  <c r="CB44" i="6"/>
  <c r="GR44" i="6"/>
  <c r="CQ44" i="6"/>
  <c r="CV44" i="6"/>
  <c r="Y44" i="6"/>
  <c r="HL44" i="6"/>
  <c r="GM44" i="6"/>
  <c r="EJ44" i="6"/>
  <c r="BR44" i="6"/>
  <c r="FD44" i="6"/>
  <c r="CG44" i="6"/>
  <c r="BM44" i="6"/>
  <c r="GH44" i="6"/>
  <c r="FI44" i="6"/>
  <c r="DF44" i="6"/>
  <c r="BH44" i="6"/>
  <c r="DA44" i="6"/>
  <c r="EE44" i="6"/>
  <c r="AX44" i="6"/>
  <c r="DU44" i="6"/>
  <c r="GW44" i="6"/>
  <c r="ET44" i="6"/>
  <c r="HB44" i="6"/>
  <c r="FN44" i="6"/>
  <c r="GC44" i="6"/>
  <c r="CL44" i="6"/>
  <c r="FS44" i="6"/>
  <c r="BC44" i="6"/>
  <c r="AD44" i="6"/>
  <c r="AN41" i="6"/>
  <c r="FI53" i="6"/>
  <c r="CG53" i="6"/>
  <c r="AD53" i="6"/>
  <c r="EO53" i="6"/>
  <c r="AS53" i="6"/>
  <c r="FX53" i="6"/>
  <c r="E53" i="6"/>
  <c r="CV53" i="6"/>
  <c r="EE53" i="6"/>
  <c r="DP53" i="6"/>
  <c r="DZ53" i="6"/>
  <c r="HL53" i="6"/>
  <c r="BM53" i="6"/>
  <c r="DF53" i="6"/>
  <c r="Y53" i="6"/>
  <c r="GC53" i="6"/>
  <c r="EY53" i="6"/>
  <c r="BC53" i="6"/>
  <c r="ET53" i="6"/>
  <c r="DU53" i="6"/>
  <c r="GW53" i="6"/>
  <c r="DK53" i="6"/>
  <c r="T53" i="6"/>
  <c r="FD53" i="6"/>
  <c r="FS53" i="6"/>
  <c r="DA53" i="6"/>
  <c r="BW53" i="6"/>
  <c r="GH53" i="6"/>
  <c r="CB53" i="6"/>
  <c r="AI53" i="6"/>
  <c r="J53" i="6"/>
  <c r="BH53" i="6"/>
  <c r="CL53" i="6"/>
  <c r="GM53" i="6"/>
  <c r="AN53" i="6"/>
  <c r="HB53" i="6"/>
  <c r="EJ53" i="6"/>
  <c r="GR53" i="6"/>
  <c r="CQ53" i="6"/>
  <c r="AX53" i="6"/>
  <c r="FN53" i="6"/>
  <c r="BR53" i="6"/>
  <c r="HG53" i="6"/>
  <c r="O53" i="6"/>
  <c r="DK41" i="6"/>
  <c r="J41" i="6"/>
  <c r="DU41" i="6"/>
  <c r="GH41" i="6"/>
  <c r="DA41" i="6"/>
  <c r="GC41" i="6"/>
  <c r="Y71" i="6"/>
  <c r="GM71" i="6"/>
  <c r="HB71" i="6"/>
  <c r="CL71" i="6"/>
  <c r="DZ71" i="6"/>
  <c r="FX71" i="6"/>
  <c r="GH71" i="6"/>
  <c r="AD71" i="6"/>
  <c r="DF71" i="6"/>
  <c r="O71" i="6"/>
  <c r="CQ71" i="6"/>
  <c r="DK71" i="6"/>
  <c r="FS71" i="6"/>
  <c r="FI71" i="6"/>
  <c r="BH71" i="6"/>
  <c r="GW71" i="6"/>
  <c r="GR71" i="6"/>
  <c r="E71" i="6"/>
  <c r="J71" i="6"/>
  <c r="BM71" i="6"/>
  <c r="CV71" i="6"/>
  <c r="GC71" i="6"/>
  <c r="ET71" i="6"/>
  <c r="BR71" i="6"/>
  <c r="EY71" i="6"/>
  <c r="EO71" i="6"/>
  <c r="AS71" i="6"/>
  <c r="T71" i="6"/>
  <c r="EJ71" i="6"/>
  <c r="DA71" i="6"/>
  <c r="DU71" i="6"/>
  <c r="DP71" i="6"/>
  <c r="BW71" i="6"/>
  <c r="AX71" i="6"/>
  <c r="EE71" i="6"/>
  <c r="BC71" i="6"/>
  <c r="HL71" i="6"/>
  <c r="HG71" i="6"/>
  <c r="FN71" i="6"/>
  <c r="AN71" i="6"/>
  <c r="AI71" i="6"/>
  <c r="FD71" i="6"/>
  <c r="CG71" i="6"/>
  <c r="CB71" i="6"/>
  <c r="GR65" i="6"/>
  <c r="FN65" i="6"/>
  <c r="ET65" i="6"/>
  <c r="GW65" i="6"/>
  <c r="DK65" i="6"/>
  <c r="FS65" i="6"/>
  <c r="DF65" i="6"/>
  <c r="AS65" i="6"/>
  <c r="BH65" i="6"/>
  <c r="BC65" i="6"/>
  <c r="EJ65" i="6"/>
  <c r="GM65" i="6"/>
  <c r="EO65" i="6"/>
  <c r="BW65" i="6"/>
  <c r="Y65" i="6"/>
  <c r="FX65" i="6"/>
  <c r="CG65" i="6"/>
  <c r="AN65" i="6"/>
  <c r="DU65" i="6"/>
  <c r="EY65" i="6"/>
  <c r="FD65" i="6"/>
  <c r="HL65" i="6"/>
  <c r="GH65" i="6"/>
  <c r="CL65" i="6"/>
  <c r="EE65" i="6"/>
  <c r="BM65" i="6"/>
  <c r="HB65" i="6"/>
  <c r="DZ65" i="6"/>
  <c r="CV65" i="6"/>
  <c r="O65" i="6"/>
  <c r="GC65" i="6"/>
  <c r="HG65" i="6"/>
  <c r="CQ65" i="6"/>
  <c r="DP65" i="6"/>
  <c r="FI65" i="6"/>
  <c r="J65" i="6"/>
  <c r="DA65" i="6"/>
  <c r="CB65" i="6"/>
  <c r="AD65" i="6"/>
  <c r="AI65" i="6"/>
  <c r="AX65" i="6"/>
  <c r="G452" i="5"/>
  <c r="E65" i="6"/>
  <c r="T65" i="6"/>
  <c r="BR65" i="6"/>
  <c r="HP50" i="6" l="1"/>
  <c r="HP51" i="6" s="1"/>
  <c r="HP20" i="6"/>
  <c r="HP21" i="6" s="1"/>
  <c r="HP36" i="6"/>
  <c r="HP27" i="6"/>
  <c r="HP54" i="6"/>
  <c r="HP57" i="6"/>
  <c r="HP42" i="6"/>
  <c r="HP47" i="6"/>
  <c r="HP48" i="6" s="1"/>
  <c r="HP45" i="6"/>
  <c r="HP38" i="6"/>
  <c r="HP39" i="6" s="1"/>
  <c r="HP30" i="6"/>
  <c r="HP60" i="6"/>
  <c r="HP62" i="6"/>
  <c r="HP63" i="6" s="1"/>
  <c r="HP32" i="6"/>
  <c r="HP33" i="6" s="1"/>
  <c r="HP65" i="6"/>
  <c r="HP71" i="6"/>
  <c r="HP72" i="6" s="1"/>
  <c r="E36" i="14"/>
  <c r="G43" i="14" s="1"/>
  <c r="E454" i="5" s="1"/>
  <c r="G454" i="5" s="1"/>
  <c r="G456" i="5" s="1"/>
  <c r="E42" i="14" s="1"/>
  <c r="EX84" i="6" l="1"/>
  <c r="EX24" i="6" s="1"/>
  <c r="EY23" i="6" s="1"/>
  <c r="CF84" i="6"/>
  <c r="CF24" i="6" s="1"/>
  <c r="CG23" i="6" s="1"/>
  <c r="CF75" i="6" s="1"/>
  <c r="CA84" i="6"/>
  <c r="CA24" i="6" s="1"/>
  <c r="CB23" i="6" s="1"/>
  <c r="BQ84" i="6"/>
  <c r="BQ24" i="6" s="1"/>
  <c r="BR23" i="6" s="1"/>
  <c r="ES84" i="6"/>
  <c r="ES24" i="6" s="1"/>
  <c r="ET23" i="6" s="1"/>
  <c r="ES75" i="6" s="1"/>
  <c r="FM84" i="6"/>
  <c r="FM24" i="6" s="1"/>
  <c r="FN23" i="6" s="1"/>
  <c r="CK84" i="6"/>
  <c r="CK24" i="6" s="1"/>
  <c r="CL23" i="6" s="1"/>
  <c r="N84" i="6"/>
  <c r="N24" i="6" s="1"/>
  <c r="O23" i="6" s="1"/>
  <c r="N75" i="6" s="1"/>
  <c r="I84" i="6"/>
  <c r="I24" i="6" s="1"/>
  <c r="J23" i="6" s="1"/>
  <c r="D84" i="6"/>
  <c r="FR84" i="6"/>
  <c r="FR24" i="6" s="1"/>
  <c r="FS23" i="6" s="1"/>
  <c r="FR75" i="6" s="1"/>
  <c r="FW84" i="6"/>
  <c r="FW24" i="6" s="1"/>
  <c r="FX23" i="6" s="1"/>
  <c r="BV84" i="6"/>
  <c r="BV24" i="6" s="1"/>
  <c r="BW23" i="6" s="1"/>
  <c r="CP84" i="6"/>
  <c r="CP24" i="6" s="1"/>
  <c r="CQ23" i="6" s="1"/>
  <c r="CP75" i="6" s="1"/>
  <c r="DO84" i="6"/>
  <c r="DO24" i="6" s="1"/>
  <c r="DP23" i="6" s="1"/>
  <c r="HA84" i="6"/>
  <c r="HA24" i="6" s="1"/>
  <c r="HB23" i="6" s="1"/>
  <c r="S84" i="6"/>
  <c r="S24" i="6" s="1"/>
  <c r="T23" i="6" s="1"/>
  <c r="AR84" i="6"/>
  <c r="AR24" i="6" s="1"/>
  <c r="AS23" i="6" s="1"/>
  <c r="AR75" i="6" s="1"/>
  <c r="AW84" i="6"/>
  <c r="AW24" i="6" s="1"/>
  <c r="AX23" i="6" s="1"/>
  <c r="GV84" i="6"/>
  <c r="GV24" i="6" s="1"/>
  <c r="GW23" i="6" s="1"/>
  <c r="DE84" i="6"/>
  <c r="DE24" i="6" s="1"/>
  <c r="DF23" i="6" s="1"/>
  <c r="DE75" i="6" s="1"/>
  <c r="AH84" i="6"/>
  <c r="AH24" i="6" s="1"/>
  <c r="AI23" i="6" s="1"/>
  <c r="DY84" i="6"/>
  <c r="DY24" i="6" s="1"/>
  <c r="DZ23" i="6" s="1"/>
  <c r="ED84" i="6"/>
  <c r="ED24" i="6" s="1"/>
  <c r="EE23" i="6" s="1"/>
  <c r="BL84" i="6"/>
  <c r="BL24" i="6" s="1"/>
  <c r="BM23" i="6" s="1"/>
  <c r="DT84" i="6"/>
  <c r="DT24" i="6" s="1"/>
  <c r="DU23" i="6" s="1"/>
  <c r="FH84" i="6"/>
  <c r="FH24" i="6" s="1"/>
  <c r="FI23" i="6" s="1"/>
  <c r="FH75" i="6" s="1"/>
  <c r="HF84" i="6"/>
  <c r="HF24" i="6" s="1"/>
  <c r="HG23" i="6" s="1"/>
  <c r="FC84" i="6"/>
  <c r="FC24" i="6" s="1"/>
  <c r="FD23" i="6" s="1"/>
  <c r="FC75" i="6" s="1"/>
  <c r="EI84" i="6"/>
  <c r="EI24" i="6" s="1"/>
  <c r="EJ23" i="6" s="1"/>
  <c r="HK84" i="6"/>
  <c r="HK24" i="6" s="1"/>
  <c r="HL23" i="6" s="1"/>
  <c r="BG84" i="6"/>
  <c r="BG24" i="6" s="1"/>
  <c r="BH23" i="6" s="1"/>
  <c r="BG75" i="6" s="1"/>
  <c r="AC84" i="6"/>
  <c r="EN84" i="6"/>
  <c r="EN24" i="6" s="1"/>
  <c r="EO23" i="6" s="1"/>
  <c r="BB84" i="6"/>
  <c r="BB24" i="6" s="1"/>
  <c r="BC23" i="6" s="1"/>
  <c r="X84" i="6"/>
  <c r="X24" i="6" s="1"/>
  <c r="Y23" i="6" s="1"/>
  <c r="GL84" i="6"/>
  <c r="GL24" i="6" s="1"/>
  <c r="GM23" i="6" s="1"/>
  <c r="GB84" i="6"/>
  <c r="GB24" i="6" s="1"/>
  <c r="GC23" i="6" s="1"/>
  <c r="CU84" i="6"/>
  <c r="CU24" i="6" s="1"/>
  <c r="CV23" i="6" s="1"/>
  <c r="CU75" i="6" s="1"/>
  <c r="GG84" i="6"/>
  <c r="GG24" i="6" s="1"/>
  <c r="GH23" i="6" s="1"/>
  <c r="GG75" i="6" s="1"/>
  <c r="GQ84" i="6"/>
  <c r="GQ24" i="6" s="1"/>
  <c r="GR23" i="6" s="1"/>
  <c r="CZ84" i="6"/>
  <c r="CZ24" i="6" s="1"/>
  <c r="DA23" i="6" s="1"/>
  <c r="DJ84" i="6"/>
  <c r="DJ24" i="6" s="1"/>
  <c r="DK23" i="6" s="1"/>
  <c r="AM84" i="6"/>
  <c r="AM24" i="6" s="1"/>
  <c r="AN23" i="6" s="1"/>
  <c r="AM75" i="6" s="1"/>
  <c r="AC24" i="6"/>
  <c r="AD23" i="6" s="1"/>
  <c r="C78" i="6"/>
  <c r="HP66" i="6"/>
  <c r="ED75" i="6" l="1"/>
  <c r="ED78" i="6" s="1"/>
  <c r="ED81" i="6" s="1"/>
  <c r="GB75" i="6"/>
  <c r="GB78" i="6" s="1"/>
  <c r="GB81" i="6" s="1"/>
  <c r="DT75" i="6"/>
  <c r="DT78" i="6" s="1"/>
  <c r="DT81" i="6" s="1"/>
  <c r="S75" i="6"/>
  <c r="S78" i="6" s="1"/>
  <c r="S81" i="6" s="1"/>
  <c r="AC75" i="6"/>
  <c r="AC78" i="6" s="1"/>
  <c r="AC81" i="6" s="1"/>
  <c r="EI75" i="6"/>
  <c r="EI78" i="6" s="1"/>
  <c r="EI81" i="6" s="1"/>
  <c r="EN75" i="6"/>
  <c r="EN78" i="6" s="1"/>
  <c r="EN81" i="6" s="1"/>
  <c r="GL75" i="6"/>
  <c r="GL78" i="6" s="1"/>
  <c r="GL81" i="6" s="1"/>
  <c r="DJ75" i="6"/>
  <c r="DJ78" i="6" s="1"/>
  <c r="DJ81" i="6" s="1"/>
  <c r="EX75" i="6"/>
  <c r="EX78" i="6" s="1"/>
  <c r="EX81" i="6" s="1"/>
  <c r="BL75" i="6"/>
  <c r="BL78" i="6" s="1"/>
  <c r="BL81" i="6" s="1"/>
  <c r="DO75" i="6"/>
  <c r="DO78" i="6" s="1"/>
  <c r="DO81" i="6" s="1"/>
  <c r="I75" i="6"/>
  <c r="I78" i="6" s="1"/>
  <c r="I81" i="6" s="1"/>
  <c r="HA75" i="6"/>
  <c r="HA78" i="6" s="1"/>
  <c r="HA81" i="6" s="1"/>
  <c r="BV75" i="6"/>
  <c r="BV78" i="6" s="1"/>
  <c r="BV81" i="6" s="1"/>
  <c r="CZ75" i="6"/>
  <c r="CZ78" i="6" s="1"/>
  <c r="CZ81" i="6" s="1"/>
  <c r="HF75" i="6"/>
  <c r="HF78" i="6" s="1"/>
  <c r="HF81" i="6" s="1"/>
  <c r="AW75" i="6"/>
  <c r="AW78" i="6" s="1"/>
  <c r="AW81" i="6" s="1"/>
  <c r="DY75" i="6"/>
  <c r="DY78" i="6" s="1"/>
  <c r="DY81" i="6" s="1"/>
  <c r="X75" i="6"/>
  <c r="X78" i="6" s="1"/>
  <c r="X81" i="6" s="1"/>
  <c r="HK75" i="6"/>
  <c r="HK78" i="6" s="1"/>
  <c r="HK81" i="6" s="1"/>
  <c r="AM78" i="6"/>
  <c r="AM81" i="6" s="1"/>
  <c r="CF78" i="6"/>
  <c r="CF81" i="6" s="1"/>
  <c r="BG78" i="6"/>
  <c r="BG81" i="6" s="1"/>
  <c r="CP78" i="6"/>
  <c r="CP81" i="6" s="1"/>
  <c r="FH78" i="6"/>
  <c r="FH81" i="6" s="1"/>
  <c r="N78" i="6"/>
  <c r="N81" i="6" s="1"/>
  <c r="ES78" i="6"/>
  <c r="ES81" i="6" s="1"/>
  <c r="CU78" i="6"/>
  <c r="CU81" i="6" s="1"/>
  <c r="FR78" i="6"/>
  <c r="FR81" i="6" s="1"/>
  <c r="GG78" i="6"/>
  <c r="GG81" i="6" s="1"/>
  <c r="DE78" i="6"/>
  <c r="DE81" i="6" s="1"/>
  <c r="FC78" i="6"/>
  <c r="FC81" i="6" s="1"/>
  <c r="FM75" i="6"/>
  <c r="FM78" i="6" s="1"/>
  <c r="FM81" i="6" s="1"/>
  <c r="GV75" i="6"/>
  <c r="GV78" i="6" s="1"/>
  <c r="GV81" i="6" s="1"/>
  <c r="AR78" i="6"/>
  <c r="AR81" i="6" s="1"/>
  <c r="FW75" i="6"/>
  <c r="FW78" i="6" s="1"/>
  <c r="FW81" i="6" s="1"/>
  <c r="BB75" i="6"/>
  <c r="BB78" i="6" s="1"/>
  <c r="BB81" i="6" s="1"/>
  <c r="BQ75" i="6"/>
  <c r="BQ78" i="6" s="1"/>
  <c r="BQ81" i="6" s="1"/>
  <c r="CA75" i="6"/>
  <c r="CA78" i="6" s="1"/>
  <c r="CA81" i="6" s="1"/>
  <c r="CK75" i="6"/>
  <c r="CK78" i="6" s="1"/>
  <c r="CK81" i="6" s="1"/>
  <c r="GQ75" i="6"/>
  <c r="GQ78" i="6" s="1"/>
  <c r="GQ81" i="6" s="1"/>
  <c r="HP84" i="6"/>
  <c r="D24" i="6"/>
  <c r="E23" i="6" s="1"/>
  <c r="HP23" i="6" s="1"/>
  <c r="AH75" i="6"/>
  <c r="AH78" i="6" s="1"/>
  <c r="AH81" i="6" s="1"/>
  <c r="HP24" i="6" l="1"/>
  <c r="D75" i="6"/>
  <c r="HP75" i="6" s="1"/>
  <c r="D78" i="6" l="1"/>
  <c r="HP78" i="6" l="1"/>
  <c r="D81" i="6"/>
  <c r="HP8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Priscila</author>
  </authors>
  <commentList>
    <comment ref="K27" authorId="0" shapeId="0" xr:uid="{AF42FF70-D2A5-40E6-A876-4208BAFA112B}">
      <text>
        <r>
          <rPr>
            <b/>
            <sz val="9"/>
            <color indexed="81"/>
            <rFont val="Segoe UI"/>
            <family val="2"/>
          </rPr>
          <t>Priscila:</t>
        </r>
        <r>
          <rPr>
            <sz val="9"/>
            <color indexed="81"/>
            <rFont val="Segoe UI"/>
            <family val="2"/>
          </rPr>
          <t xml:space="preserve">
Aguardando cotação 2024 do GRUPO GVC</t>
        </r>
      </text>
    </comment>
  </commentList>
</comments>
</file>

<file path=xl/sharedStrings.xml><?xml version="1.0" encoding="utf-8"?>
<sst xmlns="http://schemas.openxmlformats.org/spreadsheetml/2006/main" count="1733" uniqueCount="901">
  <si>
    <t>A Comissão</t>
  </si>
  <si>
    <t>Procedimentos para preenchimento</t>
  </si>
  <si>
    <t>ITEM</t>
  </si>
  <si>
    <t>DISCRIMINAÇÃO</t>
  </si>
  <si>
    <t>UN.</t>
  </si>
  <si>
    <t>QUANT.</t>
  </si>
  <si>
    <t>PR. UNIT.</t>
  </si>
  <si>
    <t>TOTAL</t>
  </si>
  <si>
    <t>SUBTOTAL</t>
  </si>
  <si>
    <t>01</t>
  </si>
  <si>
    <t>SERVIÇOS PRELIMINARES</t>
  </si>
  <si>
    <t>1.1</t>
  </si>
  <si>
    <t>Levantamento topográfico</t>
  </si>
  <si>
    <t>UN</t>
  </si>
  <si>
    <t>1.2</t>
  </si>
  <si>
    <t>Estudos Geotécnicos</t>
  </si>
  <si>
    <t>M2</t>
  </si>
  <si>
    <t>1.3</t>
  </si>
  <si>
    <t>Controle mensal da obra</t>
  </si>
  <si>
    <t>1.4</t>
  </si>
  <si>
    <t>Controle tecnológico</t>
  </si>
  <si>
    <t>MÊS</t>
  </si>
  <si>
    <t>Sub Total</t>
  </si>
  <si>
    <t>Total Parcial</t>
  </si>
  <si>
    <t>Total Geral</t>
  </si>
  <si>
    <t>Utilize as células que se encontram destacadas para teste de</t>
  </si>
  <si>
    <t>funcionabilidade da planilha. Elas serão as únicas que aceitarão</t>
  </si>
  <si>
    <t>ser modificadas na planilha definitiva.</t>
  </si>
  <si>
    <t>DESCRIÇÃO</t>
  </si>
  <si>
    <t>DIAS CORRIDOS</t>
  </si>
  <si>
    <t>DOS SERVIÇOS</t>
  </si>
  <si>
    <t>30</t>
  </si>
  <si>
    <t>90</t>
  </si>
  <si>
    <t>120</t>
  </si>
  <si>
    <t>Título:</t>
  </si>
  <si>
    <t>ANEXO 5 - PLANILHA DE CUSTOS</t>
  </si>
  <si>
    <t>P. UNIT.</t>
  </si>
  <si>
    <t>02</t>
  </si>
  <si>
    <t>2.1</t>
  </si>
  <si>
    <t>03</t>
  </si>
  <si>
    <t>3.1</t>
  </si>
  <si>
    <t>3.2</t>
  </si>
  <si>
    <t>3.3</t>
  </si>
  <si>
    <t>3.4</t>
  </si>
  <si>
    <t>3.5</t>
  </si>
  <si>
    <t>3.6</t>
  </si>
  <si>
    <t>05</t>
  </si>
  <si>
    <t>5.1</t>
  </si>
  <si>
    <t>M3</t>
  </si>
  <si>
    <t>5.2</t>
  </si>
  <si>
    <t>5.3</t>
  </si>
  <si>
    <t>5.4</t>
  </si>
  <si>
    <t>06</t>
  </si>
  <si>
    <t>6.1</t>
  </si>
  <si>
    <t>6.1.1</t>
  </si>
  <si>
    <t>6.1.2</t>
  </si>
  <si>
    <t>6.1.3</t>
  </si>
  <si>
    <t>6.1.4</t>
  </si>
  <si>
    <t>6.2</t>
  </si>
  <si>
    <t>6.2.1</t>
  </si>
  <si>
    <t>6.2.2</t>
  </si>
  <si>
    <t>07</t>
  </si>
  <si>
    <t>7.1</t>
  </si>
  <si>
    <t>7.1.1</t>
  </si>
  <si>
    <t>7.1.2</t>
  </si>
  <si>
    <t>7.1.3</t>
  </si>
  <si>
    <t>7.2</t>
  </si>
  <si>
    <t>7.2.1</t>
  </si>
  <si>
    <t>08</t>
  </si>
  <si>
    <t>8.1</t>
  </si>
  <si>
    <t>8.2</t>
  </si>
  <si>
    <t>8.3</t>
  </si>
  <si>
    <t>8.4</t>
  </si>
  <si>
    <t>8.5</t>
  </si>
  <si>
    <t>8.6</t>
  </si>
  <si>
    <t>09</t>
  </si>
  <si>
    <t>9.1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</si>
  <si>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</si>
  <si>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</si>
  <si>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</si>
  <si>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</si>
  <si>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</si>
  <si>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</si>
  <si>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</si>
  <si>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</si>
  <si>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</si>
  <si>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</si>
  <si>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</si>
  <si>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</si>
  <si>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</si>
  <si>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</si>
  <si>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9.1.15</t>
  </si>
  <si>
    <t>10</t>
  </si>
  <si>
    <t>10.1</t>
  </si>
  <si>
    <t>10.1.1</t>
  </si>
  <si>
    <t>10.1.2</t>
  </si>
  <si>
    <t>10.1.3</t>
  </si>
  <si>
    <t>10.1.4</t>
  </si>
  <si>
    <t>10.1.5</t>
  </si>
  <si>
    <t>10.2</t>
  </si>
  <si>
    <t>10.2.1</t>
  </si>
  <si>
    <t>10.2.2</t>
  </si>
  <si>
    <t>10.2.3</t>
  </si>
  <si>
    <t>10.2.4</t>
  </si>
  <si>
    <t>10.2.5</t>
  </si>
  <si>
    <t>10.2.6</t>
  </si>
  <si>
    <t>10.3</t>
  </si>
  <si>
    <t>10.3.1</t>
  </si>
  <si>
    <t>10.3.2</t>
  </si>
  <si>
    <t>11</t>
  </si>
  <si>
    <t>11.1</t>
  </si>
  <si>
    <t>11.1.1</t>
  </si>
  <si>
    <t>11.1.2</t>
  </si>
  <si>
    <t>11.1.3</t>
  </si>
  <si>
    <t>11.1.4</t>
  </si>
  <si>
    <t>11.1.5</t>
  </si>
  <si>
    <t>11.1.6</t>
  </si>
  <si>
    <t>11.1.7</t>
  </si>
  <si>
    <t>11.2</t>
  </si>
  <si>
    <t>11.2.1</t>
  </si>
  <si>
    <t>11.2.2</t>
  </si>
  <si>
    <t>11.2.3</t>
  </si>
  <si>
    <t>11.2.4</t>
  </si>
  <si>
    <t>11.2.5</t>
  </si>
  <si>
    <t>11.3</t>
  </si>
  <si>
    <t>11.3.1</t>
  </si>
  <si>
    <t>11.3.2</t>
  </si>
  <si>
    <t>11.4</t>
  </si>
  <si>
    <t>11.4.1</t>
  </si>
  <si>
    <t>11.4.2</t>
  </si>
  <si>
    <t>12</t>
  </si>
  <si>
    <t>12.1</t>
  </si>
  <si>
    <t>12.1.1</t>
  </si>
  <si>
    <t>12.1.2</t>
  </si>
  <si>
    <t>12.1.3</t>
  </si>
  <si>
    <t>12.1.4</t>
  </si>
  <si>
    <t>12.1.5</t>
  </si>
  <si>
    <t>12.1.6</t>
  </si>
  <si>
    <t>12.1.7</t>
  </si>
  <si>
    <t>12.2</t>
  </si>
  <si>
    <t>12.2.1</t>
  </si>
  <si>
    <t>12.2.2</t>
  </si>
  <si>
    <t>12.3</t>
  </si>
  <si>
    <t>12.3.1</t>
  </si>
  <si>
    <t>12.3.2</t>
  </si>
  <si>
    <t>12.3.3</t>
  </si>
  <si>
    <t>12.3.4</t>
  </si>
  <si>
    <t>12.4</t>
  </si>
  <si>
    <t>12.4.1</t>
  </si>
  <si>
    <t>12.4.2</t>
  </si>
  <si>
    <t>12.4.3</t>
  </si>
  <si>
    <t>13</t>
  </si>
  <si>
    <t>13.1</t>
  </si>
  <si>
    <t>13.2</t>
  </si>
  <si>
    <t>14</t>
  </si>
  <si>
    <t>14.1</t>
  </si>
  <si>
    <t>14.2</t>
  </si>
  <si>
    <t>14.3</t>
  </si>
  <si>
    <t>14.4</t>
  </si>
  <si>
    <t>14.5</t>
  </si>
  <si>
    <t>14.6</t>
  </si>
  <si>
    <t>14.7</t>
  </si>
  <si>
    <t>15</t>
  </si>
  <si>
    <t>15.1</t>
  </si>
  <si>
    <t>16</t>
  </si>
  <si>
    <t>16.1</t>
  </si>
  <si>
    <t>16.2</t>
  </si>
  <si>
    <t>17</t>
  </si>
  <si>
    <t>17.1</t>
  </si>
  <si>
    <t>CJ</t>
  </si>
  <si>
    <t>18</t>
  </si>
  <si>
    <t>18.1</t>
  </si>
  <si>
    <t>18.2</t>
  </si>
  <si>
    <t>KG</t>
  </si>
  <si>
    <t>Desmontagem do barracão</t>
  </si>
  <si>
    <t>Desmontagem das instalações provisórias</t>
  </si>
  <si>
    <t xml:space="preserve">Total Parcial </t>
  </si>
  <si>
    <t>ITENS</t>
  </si>
  <si>
    <t>INSTALAÇÕES PROVISÓRIAS / MOBILIZAÇÃO</t>
  </si>
  <si>
    <t>Unidade:</t>
  </si>
  <si>
    <t>%</t>
  </si>
  <si>
    <t>DESPESAS FINANCEIRAS</t>
  </si>
  <si>
    <t>IMPOSTOS E TAXAS</t>
  </si>
  <si>
    <t>CARGA TRIBUTÁRIA INCIDENTE NAS OBRAS PÚBLICAS</t>
  </si>
  <si>
    <t>P.I.S</t>
  </si>
  <si>
    <t>I.S.S</t>
  </si>
  <si>
    <t>TIPO DE IMPOSTO</t>
  </si>
  <si>
    <t>ALÍQUOTA(%)</t>
  </si>
  <si>
    <t>BASE DE CÁLCULO</t>
  </si>
  <si>
    <t>sobre o faturamento da obra</t>
  </si>
  <si>
    <t>R$</t>
  </si>
  <si>
    <t>A</t>
  </si>
  <si>
    <t>CUSTO DIRETO</t>
  </si>
  <si>
    <t>B</t>
  </si>
  <si>
    <t>C</t>
  </si>
  <si>
    <t>D</t>
  </si>
  <si>
    <t>E</t>
  </si>
  <si>
    <t>F</t>
  </si>
  <si>
    <t>despesas financeiras.</t>
  </si>
  <si>
    <t>incidam sobre o faturamento do contrato.</t>
  </si>
  <si>
    <t>X</t>
  </si>
  <si>
    <t>PREÇO DE VENDA</t>
  </si>
  <si>
    <t>ANEXO 7 - CRONOGRAMA FÍSICO FINANCEIRO</t>
  </si>
  <si>
    <t xml:space="preserve">PREÇO DE VENDA </t>
  </si>
  <si>
    <t>1 - Despesas Financeiras - Deve ser verificado a necessidade de incluir ou não os encargos referentes as</t>
  </si>
  <si>
    <t>04</t>
  </si>
  <si>
    <t>LIMPEZA</t>
  </si>
  <si>
    <t>COFINS</t>
  </si>
  <si>
    <t>Modelo de Cálculo do LDI</t>
  </si>
  <si>
    <t>3 - Impostos e Taxas - Devem ser considerados todos os impostos, municipais, estaduais, ou federais, que</t>
  </si>
  <si>
    <t>4 - Lucro - Deve ser considerado um percentual a ser aplicado sobre o valor final orçado.</t>
  </si>
  <si>
    <t>Metodologia de Cáculo do LDI - Lucro e Despesas Indiretas</t>
  </si>
  <si>
    <t>com a obra em questão.</t>
  </si>
  <si>
    <t>ADMINISTRAÇÃO CENTRAL</t>
  </si>
  <si>
    <t>G</t>
  </si>
  <si>
    <t>LUCRO</t>
  </si>
  <si>
    <t>Mínimo</t>
  </si>
  <si>
    <t>Média</t>
  </si>
  <si>
    <t>Máximo</t>
  </si>
  <si>
    <t>-</t>
  </si>
  <si>
    <t>Despesas Financeiras</t>
  </si>
  <si>
    <t>Administração central</t>
  </si>
  <si>
    <t>TRIBUTOS</t>
  </si>
  <si>
    <t>PIS</t>
  </si>
  <si>
    <t>ISS</t>
  </si>
  <si>
    <t>3,00</t>
  </si>
  <si>
    <t>0,65</t>
  </si>
  <si>
    <t>% DO LDI</t>
  </si>
  <si>
    <t xml:space="preserve">Os custos mensais com Administração da Obra, Mobilização e Limpeza da Obra encontram-se discriminados </t>
  </si>
  <si>
    <t>na Planilha Orçamentária, para efeito de cálculo do LDI foram levadas em consideração os seguintes itens :</t>
  </si>
  <si>
    <t>L. D. I.</t>
  </si>
  <si>
    <t>LDI</t>
  </si>
  <si>
    <t>LUCROS</t>
  </si>
  <si>
    <t>Lucro</t>
  </si>
  <si>
    <t>ITENS DA COMPOSIÇÃO DO LDI</t>
  </si>
  <si>
    <t>ANEXO 6 - PLANILHA DA COMPOSIÇÃO DO LDI</t>
  </si>
  <si>
    <t>CÁLCULO DO LDI</t>
  </si>
  <si>
    <t>Como Faixa Referencial devem ser adotados os seguintes valores na composição do LDI</t>
  </si>
  <si>
    <t>Barracão (inclusive manutenção mensal)</t>
  </si>
  <si>
    <t>ADMINISTRAÇÃO</t>
  </si>
  <si>
    <t>4.1</t>
  </si>
  <si>
    <t>COD</t>
  </si>
  <si>
    <t>UNI</t>
  </si>
  <si>
    <t>PREÇO UNIT</t>
  </si>
  <si>
    <t>INDICE</t>
  </si>
  <si>
    <t>PREÇO TOTAL</t>
  </si>
  <si>
    <t>SEGUROS, RISCOS E GARANTIAS</t>
  </si>
  <si>
    <t>1,5</t>
  </si>
  <si>
    <t>Seguros, riscos e gar.</t>
  </si>
  <si>
    <t>H</t>
  </si>
  <si>
    <t>2 - Administração Central - Deve ser considerado os custos da estrutura administrativa da sede da Construtora</t>
  </si>
  <si>
    <t>Data:</t>
  </si>
  <si>
    <t>Mês Base:</t>
  </si>
  <si>
    <t xml:space="preserve"> ANEXO 8 - COMPOSIÇÕES DOS CUSTOS UNITÁRIOS</t>
  </si>
  <si>
    <t>DESMOBILIZAÇÃO</t>
  </si>
  <si>
    <t>DESONERAÇÃO</t>
  </si>
  <si>
    <t>NOTA:</t>
  </si>
  <si>
    <t>DE ACORDO COM O ACÓRDÃO Nº 2262/2013 - TCU</t>
  </si>
  <si>
    <t>4,50</t>
  </si>
  <si>
    <t>Percentual de execução mensal de Administração, de acordo com o Acórdão do TCU N° 2622/2013</t>
  </si>
  <si>
    <t>Lei 13.161/15 - desoneração dos Encargos sociais</t>
  </si>
  <si>
    <t>De acordo com a Lei 13.161/15 todos os Encargos Sociais de Mão de Obra estão desonerados.</t>
  </si>
  <si>
    <t>META 2019.000</t>
  </si>
  <si>
    <t>Fórmula para cálculo do LDI : ((1 + ITEM F) x (1 + ITEM B ) X (1+ITEM C+ITEM D) / (1 - ITEM E)) - 1</t>
  </si>
  <si>
    <t>1.5</t>
  </si>
  <si>
    <t xml:space="preserve">Tapume em telha metálica trapezoidal, incluindo portão de acesso para descarte do material retirado e pintura </t>
  </si>
  <si>
    <t>M²</t>
  </si>
  <si>
    <t>Instalações provisórias (inclusive manutenção
Mensal)</t>
  </si>
  <si>
    <t>Placa da obra (2,00X1,00)M</t>
  </si>
  <si>
    <t>Tela plástica fachadeiro p/ proteção do Andaime</t>
  </si>
  <si>
    <t>1.6</t>
  </si>
  <si>
    <t>Andaimes</t>
  </si>
  <si>
    <t>1.6.1</t>
  </si>
  <si>
    <t>Aluguel de andaime Tubular tipo Torre</t>
  </si>
  <si>
    <t>M/ MÊS</t>
  </si>
  <si>
    <t>1.6.2</t>
  </si>
  <si>
    <t>Movimentação vertical ou horizontal de plataforma ou passarela.</t>
  </si>
  <si>
    <t>1.6.3</t>
  </si>
  <si>
    <t>Plataforma ou passarela de madeira</t>
  </si>
  <si>
    <t>1.6.4</t>
  </si>
  <si>
    <t>Transporte de andaime tubular, considerando-se a area de projeção vertical do andaime, inclusive ida e volta do caminhão, carga e descarga (considerando o minimo de 315m²-recomendação SCO) 10KM</t>
  </si>
  <si>
    <t>M2.KM</t>
  </si>
  <si>
    <t>1.6.5</t>
  </si>
  <si>
    <t>Montagem e desmontagem de andaime</t>
  </si>
  <si>
    <t>1.7</t>
  </si>
  <si>
    <t>Remoção de resíduos gerados</t>
  </si>
  <si>
    <t>1.7.1</t>
  </si>
  <si>
    <t>Bota fora em caçamba 5m³ com destinação dos resíduos para locais licenciados, inclusive: identificação, quantificação e classificação dos mesmos de acordo com as diretrizes da resolução 307 de 5 de julho de 2002 da CONAMA</t>
  </si>
  <si>
    <t>1.7.2</t>
  </si>
  <si>
    <t>Destinação dos resíduos em cimento amianto para locais licenciados, inclusive: identificação, quantificação e classificação dos mesmos de acordo com as diretrizes da resolução 307 de 5 de julho de 2002 da CONAMA</t>
  </si>
  <si>
    <t>Administração (9 meses)</t>
  </si>
  <si>
    <t>PAVILHÃO ALUÍZIO PRATA</t>
  </si>
  <si>
    <t>Serviços no Pavilhão</t>
  </si>
  <si>
    <t>3.1.1</t>
  </si>
  <si>
    <t>Limpeza Química (paredes)</t>
  </si>
  <si>
    <t>3.1.2</t>
  </si>
  <si>
    <t>Retirada da camada de emboço</t>
  </si>
  <si>
    <t>3.1.3</t>
  </si>
  <si>
    <t>Recuperação de trincas e emboço com tela contra fissuração</t>
  </si>
  <si>
    <t>3.1.4</t>
  </si>
  <si>
    <t>Emassamento com massa acrílica</t>
  </si>
  <si>
    <t>3.1.5</t>
  </si>
  <si>
    <t>Pintura Acrílica sem massa</t>
  </si>
  <si>
    <t>3.1.6</t>
  </si>
  <si>
    <t xml:space="preserve">Pintura a base de silicone </t>
  </si>
  <si>
    <t>3.1.7</t>
  </si>
  <si>
    <t>Pintura esmalte sobre corrimãos Ø 5"</t>
  </si>
  <si>
    <t>M</t>
  </si>
  <si>
    <t>3.1.8</t>
  </si>
  <si>
    <t>Bases de borracha para corrimão</t>
  </si>
  <si>
    <t>3.1.9</t>
  </si>
  <si>
    <t xml:space="preserve">Pintura esmalte sobre escada metálica (escadas 04 e 05) </t>
  </si>
  <si>
    <t>3.1.10</t>
  </si>
  <si>
    <t>Revestimento cerâmico 7,5 x 7,5 - cor branco inclusive rejuntamento</t>
  </si>
  <si>
    <t>3.1.11</t>
  </si>
  <si>
    <t>Alvenaria de bloco cerâmico (fechamento vãos abertos nas fachadas referentes ao antigo sistema de ar condicionado)</t>
  </si>
  <si>
    <t>3.1.12</t>
  </si>
  <si>
    <t>Chapisco Interno/Externo c/ argamassa de cimento e areia, sem peneirar, 1-3, e=5mm  (fechamento vãos abertos nas fachadas referentes ao antigo sistema de ar condicionado)</t>
  </si>
  <si>
    <t>3.1.13</t>
  </si>
  <si>
    <t>Emboço</t>
  </si>
  <si>
    <t>3.1.14</t>
  </si>
  <si>
    <t>Alvenaria de bloco cimento (complemento da platibanda da fachada)</t>
  </si>
  <si>
    <t>3.1.15</t>
  </si>
  <si>
    <t>Chapisco Interno/Externo c/ argamassa de cimento e areia, sem peneirar, 1-3, e=5mm (complemento da platibanda da fachada)</t>
  </si>
  <si>
    <t>3.1.16</t>
  </si>
  <si>
    <t>Emboço (complemento da platibanda da fachada)</t>
  </si>
  <si>
    <t>Adequação do NUST</t>
  </si>
  <si>
    <t>3.2.1</t>
  </si>
  <si>
    <t>Demolição de alvenaria de bloco</t>
  </si>
  <si>
    <t>3.2.2</t>
  </si>
  <si>
    <t>Alvenaria em bloco cerâmico</t>
  </si>
  <si>
    <t>3.2.3</t>
  </si>
  <si>
    <t>Chapisco Interno/Externo c/ argamassa de cimento e areia, sem peneirar, 1-3, e=5mm</t>
  </si>
  <si>
    <t>3.2.4</t>
  </si>
  <si>
    <t xml:space="preserve">Emboço </t>
  </si>
  <si>
    <t>3.2.5</t>
  </si>
  <si>
    <t>3.2.6</t>
  </si>
  <si>
    <t>3.2.7</t>
  </si>
  <si>
    <t>Pintura Acrílica para forro sem massa</t>
  </si>
  <si>
    <t>3.2.8</t>
  </si>
  <si>
    <t xml:space="preserve">Contra-piso em argamassa </t>
  </si>
  <si>
    <t>3.2.9</t>
  </si>
  <si>
    <t>Piso em porcelanato branco 62x62cm</t>
  </si>
  <si>
    <t>3.2.10</t>
  </si>
  <si>
    <t>Rodapé em porcelanato, altura 10cm</t>
  </si>
  <si>
    <t>3.2.11</t>
  </si>
  <si>
    <t>Soleira em mármore piguês</t>
  </si>
  <si>
    <t>3.2.12</t>
  </si>
  <si>
    <t>Kit porta em madeira (90x210)cm revestida em laminado na cor areia, com dobradiças em latão com acabamento cromado com 3 anéis e fechadura externa em latão cromado tipo alavanca</t>
  </si>
  <si>
    <t>3.2.13</t>
  </si>
  <si>
    <t>Painel de vidro temperado 10mm jateado com estrutura em alumínio na cor branca (90x170x5)cm</t>
  </si>
  <si>
    <t>3.2.14</t>
  </si>
  <si>
    <t>Forro de gesso</t>
  </si>
  <si>
    <t>3.2.15</t>
  </si>
  <si>
    <t>Bancada em granito Preto São Gabriel (80x55)cm</t>
  </si>
  <si>
    <t>3.2.16</t>
  </si>
  <si>
    <t>Furo em bancada de granito</t>
  </si>
  <si>
    <t>3.2.17</t>
  </si>
  <si>
    <t>Rodopia em granito Preto São Gabriel (80x0,50)cm</t>
  </si>
  <si>
    <t>3.2.18</t>
  </si>
  <si>
    <t>Rodopia em granito Preto São Gabriel (55x0,50)cm</t>
  </si>
  <si>
    <t>3.2.19</t>
  </si>
  <si>
    <r>
      <t xml:space="preserve">Cuba de inox redonda </t>
    </r>
    <r>
      <rPr>
        <sz val="10"/>
        <rFont val="Calibri"/>
        <family val="2"/>
      </rPr>
      <t>ᴓ</t>
    </r>
    <r>
      <rPr>
        <sz val="10"/>
        <rFont val="Arial"/>
        <family val="2"/>
      </rPr>
      <t>35cm</t>
    </r>
  </si>
  <si>
    <t>3.2.20</t>
  </si>
  <si>
    <t>Torneira automática com sensor</t>
  </si>
  <si>
    <t>3.2.21</t>
  </si>
  <si>
    <t>Interruptor em alvenaria</t>
  </si>
  <si>
    <t>3.2.22</t>
  </si>
  <si>
    <t>Tomada simples em alvenaria</t>
  </si>
  <si>
    <t>3.2.23</t>
  </si>
  <si>
    <t>Instalação elétrica tomadas e interuptor</t>
  </si>
  <si>
    <t>3.2.24</t>
  </si>
  <si>
    <t>Luminária em led 60cm 18W</t>
  </si>
  <si>
    <t>3.2.25</t>
  </si>
  <si>
    <t>Ponto de água para lavatório</t>
  </si>
  <si>
    <t>3.2.26</t>
  </si>
  <si>
    <t>Ponto de esgoto sanitário secundário</t>
  </si>
  <si>
    <t>Escada principal interna</t>
  </si>
  <si>
    <t>3.3.1</t>
  </si>
  <si>
    <t>Fornecimento e instalação de corrimão duplo em inox em ambos os lados e guarda-corpo em vidro temperado e laminado incolor de 12 mm com suportes para fixação em vidro e em alvenaria conforme projeto.</t>
  </si>
  <si>
    <t>3.3.2</t>
  </si>
  <si>
    <t>Remoção do corrimão</t>
  </si>
  <si>
    <t>3.3.3</t>
  </si>
  <si>
    <t xml:space="preserve">Remoção do guarda-corpo </t>
  </si>
  <si>
    <t>3.3.4</t>
  </si>
  <si>
    <t>Remoção de vidro do guarda-corpo - H=1,05m.</t>
  </si>
  <si>
    <t>Elementos para controle solar de fachada</t>
  </si>
  <si>
    <t>3.4.1</t>
  </si>
  <si>
    <t>Remoção de brises existentes</t>
  </si>
  <si>
    <t>3.4.2</t>
  </si>
  <si>
    <t>Quadroline - Conjunto 01 - Sala da manutenção da refrigeração - Dimensão (2,15x1,20)m.</t>
  </si>
  <si>
    <t>3.4.3</t>
  </si>
  <si>
    <t>Quadroline - Conjunto 02 - Sala do NUST - Dimensão (2,60x1,20)m.</t>
  </si>
  <si>
    <t>3.4.4</t>
  </si>
  <si>
    <t>Quadroline - Conjunto 03 - Depósito 2 do Almoxarifado - Dimensão (2,50x1,20)m.</t>
  </si>
  <si>
    <t>3.4.5</t>
  </si>
  <si>
    <t>Quadroline - Conjunto 04 - Sala de operação da refrigeração - Dimensão (2,45x1,20)m.</t>
  </si>
  <si>
    <t>3.4.6</t>
  </si>
  <si>
    <t>Quadroline - Conjunto 05 - Sala da manutenção predial - Dimensão (2,50x1,20)m.</t>
  </si>
  <si>
    <t>3.4.7</t>
  </si>
  <si>
    <t>Quadroline - Conjunto 06 - Sala da supervisão predial - Dimensão (1.60x1,20)m.</t>
  </si>
  <si>
    <t>3.4.8</t>
  </si>
  <si>
    <t>Quadroline - Conjunto 07 - Depósito de Patrimônio - Dimensão (2,55x1,20)m.</t>
  </si>
  <si>
    <t>3.4.9</t>
  </si>
  <si>
    <t>Fixed Shutters - Conjunto 01 (28,60x1,70)</t>
  </si>
  <si>
    <t>3.4.10</t>
  </si>
  <si>
    <t>Fixed Shutters - Conjunto 02 (21,30x1,70)</t>
  </si>
  <si>
    <t>3.4.11</t>
  </si>
  <si>
    <t>Fixed Shutters - Conjunto 03 (6,00x1,70)</t>
  </si>
  <si>
    <t>3.4.12</t>
  </si>
  <si>
    <t>Fixed Shutters - Conjunto 04 (32,75x1,70)</t>
  </si>
  <si>
    <t>3.4.13</t>
  </si>
  <si>
    <t>Fixed Shutters - Conjunto 05 (22,55x1,70)</t>
  </si>
  <si>
    <t>3.4.14</t>
  </si>
  <si>
    <t>Fixed Shutters - Conjunto 06 (7,75x1,70)</t>
  </si>
  <si>
    <t>3.4.15</t>
  </si>
  <si>
    <t>Fixed Shutters - Conjunto 07 (6,00x1,70)</t>
  </si>
  <si>
    <t>Pórtico em painel de alumínio composto em formato de “L”, 0,70m de largura e 0,15m de altura</t>
  </si>
  <si>
    <t>Painel em LED</t>
  </si>
  <si>
    <t>3.5.1</t>
  </si>
  <si>
    <t>Letreiros</t>
  </si>
  <si>
    <t>3.6.1</t>
  </si>
  <si>
    <t>Logomarca "Castelinho", em aço inoxidável polido (frente e lateral). Dimensão: (1,30x1,40)m e Letreiro "FIOCRUZ BAHIA", em aço inoxidável polido (frente e lateral) em letras fixadas individualmente, com altura de 22cm (fachada do reservatório do pavilhão Aluízio Prata).</t>
  </si>
  <si>
    <t>3.6.2</t>
  </si>
  <si>
    <t>Logomarca "Castelinho", em aço inoxidável polido (frente e lateral). Dimensão: (0,50x0,55)m e "FIOCRUZ BAHIA", em aço inoxidável polido (frente e lateral) em letras fixadas individualmente, com altura de 8cm (testeira do Auditório do pavilhão Aluízio Prata).</t>
  </si>
  <si>
    <t>3.6.3</t>
  </si>
  <si>
    <t>Letreiro "AUDITÓRIO SÔNIA ANDRADE", em aço inoxidável polido (frente e lateral) em letras fixadas individualmente, com altura de 15cm (testeira do Auditório do pavilhão Aluízio Prata).</t>
  </si>
  <si>
    <t>3.6.4</t>
  </si>
  <si>
    <t>Logomarca "Castelinho", em aço inoxidável polido (frente e lateral). Dimensão: (0,60x0,65)m, Letreiro "Ministério da Saúde", em aço inoxidável polido (frente e lateral) em letras fixadas individualmente, com altura de 8cm, "FIOCRUZ", em aço inoxidável polido (frente e lateral) em letras fixadas individualmente, com altura de 10cm,  "Fundação Oswaldo Cruz", em aço inoxidável polido (frente e lateral) em letras fixadas individualmente, com altura de 8cm,  "Instituto Gonçalo Moniz", em aço inoxidável polido (frente e lateral) em letras fixadas individualmente, com altura de 8cm (fixado no brise do terceiro pavimento do pavilhão Aluízio Prata).</t>
  </si>
  <si>
    <t>3.6.5</t>
  </si>
  <si>
    <t>Letreiro "FIOCRUZ BAHIA", em aço inoxidável polido (frente e lateral) em letras fixadas individualmente, com altura de 20cm (fachada do segundo pavimento do pavilhão Aluízio Prata - acesso principal).</t>
  </si>
  <si>
    <t>Forro Removível Colmeia</t>
  </si>
  <si>
    <t>3.7</t>
  </si>
  <si>
    <t>3.7.1</t>
  </si>
  <si>
    <t>Forro tipo colmeia CELL T15 - Hunter Douglas, modulação das colmeias (62,50 x 62,50) mm na cor prata.</t>
  </si>
  <si>
    <t>3.8</t>
  </si>
  <si>
    <t>3.9</t>
  </si>
  <si>
    <t>Instalação elétrica</t>
  </si>
  <si>
    <t>3.8.1</t>
  </si>
  <si>
    <t>Forro de gesso acartonado com tabica</t>
  </si>
  <si>
    <t>3.8.2</t>
  </si>
  <si>
    <t>Pintura com emassamento e fundo preparador em forro de gesso</t>
  </si>
  <si>
    <t>3.9.1</t>
  </si>
  <si>
    <t>3.9.2</t>
  </si>
  <si>
    <t>Luminária em led 120cm 40W</t>
  </si>
  <si>
    <t>3.9.3</t>
  </si>
  <si>
    <t>Interligação elétrica dos pontos de luminárias até o quadro de iluminação</t>
  </si>
  <si>
    <t>3.9.4</t>
  </si>
  <si>
    <t>Refletor em LED 50W 6500K a prova d'água para iluminar o letreiro da fachada do reservatório de água</t>
  </si>
  <si>
    <t>3.9.5</t>
  </si>
  <si>
    <t>Interligação elétrica dos refletores até o quadro elétrico da cobertura</t>
  </si>
  <si>
    <t>3.9.6</t>
  </si>
  <si>
    <t>Suporte em ferro para fixação de refletor em fachada do reservatório de água.</t>
  </si>
  <si>
    <t>Escada 01 - Acesso ao telhado</t>
  </si>
  <si>
    <t>3.10</t>
  </si>
  <si>
    <t>3.11</t>
  </si>
  <si>
    <t>Escada 02 - Acesso a área técnica</t>
  </si>
  <si>
    <t>Escada 03 - Acesso ao barrilete e laje do reservatório</t>
  </si>
  <si>
    <t>3.10.1</t>
  </si>
  <si>
    <t>Fornecimento e instalação de escada metálica 05 degraus com piso antiderrapante e corrimão em ambos os lados.</t>
  </si>
  <si>
    <t>3.12</t>
  </si>
  <si>
    <t>3.11.1</t>
  </si>
  <si>
    <t>3.12.1</t>
  </si>
  <si>
    <t>Remoção de escada de marinheiro existente</t>
  </si>
  <si>
    <t>3.12.2</t>
  </si>
  <si>
    <t>Fornecimento e instalação de escada de marinheiro com guarda corpo, patamar intermediário e e extensão de corrimão na parte superior, conforme pojeto.</t>
  </si>
  <si>
    <t>3.13</t>
  </si>
  <si>
    <t>3.14</t>
  </si>
  <si>
    <t>3.15</t>
  </si>
  <si>
    <t>3.13.1</t>
  </si>
  <si>
    <t>Recuperação estrutural e de pintura da escada de acesso ao pavimento de cobertura (escada em balanço).</t>
  </si>
  <si>
    <t>Escada 04 - Acesso a Cobertura</t>
  </si>
  <si>
    <t>Escada 05 - Acesso a calha</t>
  </si>
  <si>
    <t>Cobertura</t>
  </si>
  <si>
    <t>3.14.1</t>
  </si>
  <si>
    <t>Recuperação estrutural e de pintura da escada de acesso a calha.</t>
  </si>
  <si>
    <t>3.15.1</t>
  </si>
  <si>
    <t>Chapim com largura de 24cm</t>
  </si>
  <si>
    <t>3.15.2</t>
  </si>
  <si>
    <t>Chapim com largura de 35cm</t>
  </si>
  <si>
    <t>3.15.3</t>
  </si>
  <si>
    <t>Chapim com largura de 39cm</t>
  </si>
  <si>
    <t>3.15.4</t>
  </si>
  <si>
    <t>Remoção e Reinstalação dos condutores de cobre e suportes do sistema de proteção contra raios, fixados sobre a platibanda para instalação do chapim.</t>
  </si>
  <si>
    <t>3.15.5</t>
  </si>
  <si>
    <t>Guarda-corpo em alumínio anodizado na cor branca, com perfis verticais espaçados em no máximo 11cm, altura do guarda-corpo = 120cm</t>
  </si>
  <si>
    <t>3.15.6</t>
  </si>
  <si>
    <t>Contrapiso da laje do reservatório</t>
  </si>
  <si>
    <t>3.15.7</t>
  </si>
  <si>
    <t>Pintura epoxy 2 demão com massa (platibanda interna)</t>
  </si>
  <si>
    <t>PAVILHÃO DO LAIN CARVALHO</t>
  </si>
  <si>
    <t>4.1.1</t>
  </si>
  <si>
    <t>4.1.2</t>
  </si>
  <si>
    <t>4.1.3</t>
  </si>
  <si>
    <t>4.1.4</t>
  </si>
  <si>
    <t>4.1.5</t>
  </si>
  <si>
    <t>4.1.6</t>
  </si>
  <si>
    <t>Pintura esmalte sobre corrimãos Ø 2"</t>
  </si>
  <si>
    <t>4.1.7</t>
  </si>
  <si>
    <t>4.1.8</t>
  </si>
  <si>
    <t>Demolição de alvenaria para abertura de vão de porta (0,60x1,30)m na área do barrilete na cobertura.</t>
  </si>
  <si>
    <t>4.1.9</t>
  </si>
  <si>
    <t>Arestamento de alvenaria do vão de porta (0,60x1,30)m na área do barrilete na cobertura.</t>
  </si>
  <si>
    <t>4.1.10</t>
  </si>
  <si>
    <t>Execução de Revestimento Cerâmico (7,5x7,5)cm - cor branca, inclusive rejuntamento</t>
  </si>
  <si>
    <t>4.1.11</t>
  </si>
  <si>
    <t>Execução de Revestimento Cerâmico (7,5x7,5)cm - cor vermelha, inclusive rejuntamento</t>
  </si>
  <si>
    <t>4.2</t>
  </si>
  <si>
    <t>Esquadria</t>
  </si>
  <si>
    <t>4.2.1</t>
  </si>
  <si>
    <t>Porta em alumínio branco anodizado (0,60x1,30)m com dobradiças e fechadura.</t>
  </si>
  <si>
    <t>4.3</t>
  </si>
  <si>
    <t>Passarela</t>
  </si>
  <si>
    <t>4.3.1</t>
  </si>
  <si>
    <t>Limpeza da cobertura da passarela</t>
  </si>
  <si>
    <t>4.3.2</t>
  </si>
  <si>
    <t>Recuperação da estrutura da passarela Lain Carvalho/Ítalo Sherlock</t>
  </si>
  <si>
    <t>4.3.3</t>
  </si>
  <si>
    <t>Pintura esmalte da passarela Lain Carvalho/Ítalo Sherlock</t>
  </si>
  <si>
    <t>4.3.4</t>
  </si>
  <si>
    <t>Lavagem do guarda-corpo</t>
  </si>
  <si>
    <t>4.4</t>
  </si>
  <si>
    <t>4.4.1</t>
  </si>
  <si>
    <t>Verificação da integridade da fixação da estrutura na alvenaria, realização de reaperto e substituição dos elementos de fixação se identificada a necessidade.</t>
  </si>
  <si>
    <t>4.4.2</t>
  </si>
  <si>
    <t>Limpeza dos termobrises existentes</t>
  </si>
  <si>
    <t>4.4.3</t>
  </si>
  <si>
    <t>Pintura em esmalte das peças de ferro dos termobrises</t>
  </si>
  <si>
    <t>4.4.4</t>
  </si>
  <si>
    <t>Termobrises móveis verticais na cor vermelha a serem instalados (18,00x2,32)m</t>
  </si>
  <si>
    <t>4.4.5</t>
  </si>
  <si>
    <t>Termobrises móveis verticais na cor vermelha a serem instalados (1,75x2,32)m</t>
  </si>
  <si>
    <t>4.5</t>
  </si>
  <si>
    <t>Escadas</t>
  </si>
  <si>
    <t>4.5.1</t>
  </si>
  <si>
    <t>4.5.2</t>
  </si>
  <si>
    <t>Escada de marinheiro com guarda-corpo, patamar intermediário e e extensão de corrimão na parte superior H=4,50m</t>
  </si>
  <si>
    <t>4.5.3</t>
  </si>
  <si>
    <t>Escada metálica com piso em chapa xadrez, com três degraus, para acesso ao telhado através da área do barrilete, com largura de 1,05m.</t>
  </si>
  <si>
    <t>4.6</t>
  </si>
  <si>
    <t>4.6.1</t>
  </si>
  <si>
    <t>Limpeza das telhas</t>
  </si>
  <si>
    <t>4.6.2</t>
  </si>
  <si>
    <t>Chapim com largura de (25cm)</t>
  </si>
  <si>
    <t>4.6.3</t>
  </si>
  <si>
    <t>4.6.4</t>
  </si>
  <si>
    <t>Pintura epoxy 2 demãos com massa (platibanda interna)</t>
  </si>
  <si>
    <t>PAVILHÃO ZILTON ANDRADE</t>
  </si>
  <si>
    <t>5.1.1</t>
  </si>
  <si>
    <t>5.1.2</t>
  </si>
  <si>
    <t>Limpeza Química (cerâmicas)</t>
  </si>
  <si>
    <t>5.1.3</t>
  </si>
  <si>
    <t>5.1.4</t>
  </si>
  <si>
    <t>5.1.5</t>
  </si>
  <si>
    <t>Chapisco c/ argamassa pronta</t>
  </si>
  <si>
    <t>5.1.6</t>
  </si>
  <si>
    <t>Emboço c/ argamassa pronta</t>
  </si>
  <si>
    <t>5.1.7</t>
  </si>
  <si>
    <t>Remoção de ventiladores desativados</t>
  </si>
  <si>
    <t>5.1.8</t>
  </si>
  <si>
    <t>Remoção de cantoneiras desativadas</t>
  </si>
  <si>
    <t>5.1.9</t>
  </si>
  <si>
    <t>Remoção de dutos 10" desativados</t>
  </si>
  <si>
    <t>5.1.10</t>
  </si>
  <si>
    <t>Remoção de dutos 14" desativados</t>
  </si>
  <si>
    <t>5.1.11</t>
  </si>
  <si>
    <t>5.1.12</t>
  </si>
  <si>
    <t>5.1.13</t>
  </si>
  <si>
    <t>Emboço (fechamento vãos abertos nas fachadas referentes ao antigo sistema de ar condicionado)</t>
  </si>
  <si>
    <t>5.1.14</t>
  </si>
  <si>
    <t>5.1.15</t>
  </si>
  <si>
    <t>Pintura Acrílica sem massa (fachadas)</t>
  </si>
  <si>
    <t>5.1.16</t>
  </si>
  <si>
    <t>Pintura Acrílica sem massa (varandas)</t>
  </si>
  <si>
    <t>5.1.17</t>
  </si>
  <si>
    <t>Pintura Acrílica sem massa (escada de emergência externa)</t>
  </si>
  <si>
    <t>5.1.18</t>
  </si>
  <si>
    <t>Pintura Acrílica sem massa (escada de emergência interna)</t>
  </si>
  <si>
    <t>5.1.19</t>
  </si>
  <si>
    <r>
      <t>Pintura esmalte sobre corrimãos Ø 3</t>
    </r>
    <r>
      <rPr>
        <vertAlign val="superscript"/>
        <sz val="10"/>
        <rFont val="Arial"/>
        <family val="2"/>
      </rPr>
      <t>1/8"</t>
    </r>
  </si>
  <si>
    <t>5.1.20</t>
  </si>
  <si>
    <t>Pintura esmalte suportes de corrimãos (escada de emergência externa)</t>
  </si>
  <si>
    <t>5.1.21</t>
  </si>
  <si>
    <t>Recuperação das juntas de dilatação dos revestimentos cerâmicos</t>
  </si>
  <si>
    <t>5.1.22</t>
  </si>
  <si>
    <t>Revestimento Cerâmico (7,5x7,5)cm - recuperação partes danificadas, inclusive rejuntamento</t>
  </si>
  <si>
    <t>5.1.23</t>
  </si>
  <si>
    <t>5.1.24</t>
  </si>
  <si>
    <t>Recuperação estrutural das estruturas de concreto armado que protegem as esquadrias nas fachadas</t>
  </si>
  <si>
    <t>M³</t>
  </si>
  <si>
    <t>5.1.25</t>
  </si>
  <si>
    <t>Pintura das estruturas de concreto armado que protegem as esquadrias nas fachadas</t>
  </si>
  <si>
    <t>5.2.1</t>
  </si>
  <si>
    <t>Pintura esmalte da passarela Zilton / Ítalo Sherlock</t>
  </si>
  <si>
    <t>5.2.2</t>
  </si>
  <si>
    <t>Pintura esmalte corrimão da passarela Ø 2"</t>
  </si>
  <si>
    <t>5.2.3</t>
  </si>
  <si>
    <t>Recuperação da estrutura da passarela Zilton Andrade/Ítalo Sherlock</t>
  </si>
  <si>
    <t>5.2.4</t>
  </si>
  <si>
    <t>Remoção das telhas da cobertura da passarela Zilton Andrade/Ítalo Sherlock</t>
  </si>
  <si>
    <t>5.2.5</t>
  </si>
  <si>
    <t>Telha trapezoidal metálica dupla, incluindo acessórios de instalação</t>
  </si>
  <si>
    <t>5.3.1</t>
  </si>
  <si>
    <t>5.3.2</t>
  </si>
  <si>
    <t>Persianas compostas por moldura 
de alumínio deslizante com brises, SLIDING 
SHUTTERS NA COR VERMELHA posicionados
no sentido horizontal - Vão 01 LPBM (4,50x2,70)m</t>
  </si>
  <si>
    <t>5.3.3</t>
  </si>
  <si>
    <t>Persianas compostas por moldura 
de alumínio deslizante com brises, SLIDING 
SHUTTERS NA COR VERMELHA posicionados
no sentido horizontal - Vão 02 LPBM (9,95x2,70)m</t>
  </si>
  <si>
    <t>5.3.4</t>
  </si>
  <si>
    <t>Persianas compostas por moldura 
de alumínio deslizante com brises, SLIDING 
SHUTTERS NA COR VERMELHA posicionados
no sentido horizontal - Vão 03 LPBM (13,15x2,70)m</t>
  </si>
  <si>
    <t>5.3.5</t>
  </si>
  <si>
    <t>Persianas compostas por moldura 
de alumínio deslizante com brises, SLIDING 
SHUTTERS NA COR VERMELHA posicionados
no sentido horizontal - Vão 01 LETI (17,80x2,70)m</t>
  </si>
  <si>
    <t>5.3.6</t>
  </si>
  <si>
    <t>Persianas compostas por moldura 
de alumínio deslizante com brises, SLIDING 
SHUTTERS NA COR VERMELHA posicionados
no sentido horizontal - Vão 01 LAPEC (9,95x2,70)m</t>
  </si>
  <si>
    <t>5.3.7</t>
  </si>
  <si>
    <t>Persianas compostas por moldura 
de alumínio deslizante com brises, SLIDING 
SHUTTERS NA COR VERMELHA posicionados
no sentido horizontal - Vão 02 LAPEC (9,95x2,70)m</t>
  </si>
  <si>
    <t>5.3.8</t>
  </si>
  <si>
    <t>Persianas compostas por moldura 
de alumínio deslizante com brises, SLIDING 
SHUTTERS NA COR VERMELHA posicionados
no sentido horizontal - Vão 03 LAPEC (13,15x2,70)m</t>
  </si>
  <si>
    <t>5.3.9</t>
  </si>
  <si>
    <t>Persianas compostas por moldura 
de alumínio deslizante com brises, SLIDING 
SHUTTERS NA COR VERMELHA posicionados
no sentido horizontal - Vão 01 LISD (2,80x2,70)m</t>
  </si>
  <si>
    <t>5.3.10</t>
  </si>
  <si>
    <t>Persianas compostas por moldura 
de alumínio deslizante com brises, SLIDING 
SHUTTERS NA COR VERMELHA posicionados
no sentido horizontal - Vão 02 LISD (17,40x2,70)m</t>
  </si>
  <si>
    <t>5.3.11</t>
  </si>
  <si>
    <t>Persianas compostas por moldura 
de alumínio deslizante com brises, SLIDING 
SHUTTERS NA COR VERMELHA posicionados
no sentido horizontal - Vão 01 LAIPHE (4,50x2,70)m</t>
  </si>
  <si>
    <t>5.3.12</t>
  </si>
  <si>
    <t>Persianas compostas por moldura 
de alumínio deslizante com brises, SLIDING 
SHUTTERS NA COR VERMELHA posicionados
no sentido horizontal - Vão 02 LAIPHE (9,95x2,70)m</t>
  </si>
  <si>
    <t>5.3.13</t>
  </si>
  <si>
    <t>Persianas compostas por moldura 
de alumínio deslizante com brises, SLIDING 
SHUTTERS NA COR VERMELHA posicionados
no sentido horizontal - Vão 03 LAIPHE (13,15x2,70)m</t>
  </si>
  <si>
    <t>5.3.14</t>
  </si>
  <si>
    <t>Persianas compostas por moldura 
de alumínio deslizante com brises, SLIDING 
SHUTTERS NA COR VERMELHA posicionados
no sentido horizontal - Vão 01 LAPEM (17,80x2,70)m</t>
  </si>
  <si>
    <t>5.3.15</t>
  </si>
  <si>
    <t>Persiana fixa compostas por moldura de alumínio com brises, FIXED 
SHUTTERS NA COR VERMELHA posicionados
no sentido horizontal - Vão 01 ESCADA DE EMERGÊNCIA (1,87x4,05)m</t>
  </si>
  <si>
    <t>5.3.16</t>
  </si>
  <si>
    <t>Persiana fixa compostas por moldura de alumínio com brises, FIXED 
SHUTTERS NA COR VERMELHA posicionados
no sentido horizontal - Vão 02 ESCADA DE EMERGÊNCIA (1,87x4,05)m</t>
  </si>
  <si>
    <t>5.4.1</t>
  </si>
  <si>
    <t>Pintura com tinta emborrachada (platibanda interna)</t>
  </si>
  <si>
    <t>PORTARIA</t>
  </si>
  <si>
    <t>Serviços na edificação</t>
  </si>
  <si>
    <t>6.1.5</t>
  </si>
  <si>
    <t xml:space="preserve">Recuperação de trecho em cerâmica </t>
  </si>
  <si>
    <t>6.1.6</t>
  </si>
  <si>
    <t>6.1.7</t>
  </si>
  <si>
    <t>Remoção do telhado existente</t>
  </si>
  <si>
    <t>Telha trapezoidal metálica dupla 30MM, incluindo rufos e acessórios de instalação</t>
  </si>
  <si>
    <t>CANIL</t>
  </si>
  <si>
    <t>Recuperação de trincas e emboço com tela contra fissuração em fachada</t>
  </si>
  <si>
    <t>7.1.4</t>
  </si>
  <si>
    <t>7.1.5</t>
  </si>
  <si>
    <t>Limpeza do telhado com jato de alta pressão de ar e água</t>
  </si>
  <si>
    <t>8.1.1</t>
  </si>
  <si>
    <t>8.1.2</t>
  </si>
  <si>
    <t>8.1.3</t>
  </si>
  <si>
    <t>Retirada do revestimento em pedra das fachadas</t>
  </si>
  <si>
    <t>8.1.4</t>
  </si>
  <si>
    <t>Remoção de duto 10" desativado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</si>
  <si>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</si>
  <si>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</si>
  <si>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</si>
  <si>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</si>
  <si>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</si>
  <si>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</si>
  <si>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</si>
  <si>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</si>
  <si>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</si>
  <si>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 xml:space="preserve">Revestimento  PORTLAND STONE ASH 30x60cm natural bold, junta de 3mm, rejunte epóxi cinza platina </t>
  </si>
  <si>
    <t>8.1.14</t>
  </si>
  <si>
    <t>Revestimento Cerâmico 7,5 x 7,5 - cor branca, inclusive rejuntamento</t>
  </si>
  <si>
    <t>8.1.15</t>
  </si>
  <si>
    <t>Revestimento Cerâmico 7,5 x 7,5 – decorativo</t>
  </si>
  <si>
    <t>8.1.16</t>
  </si>
  <si>
    <t>Recuperação de revestimento Cerâmico 7,5 x 7,5 – nas partes danificadas</t>
  </si>
  <si>
    <t>Escada</t>
  </si>
  <si>
    <t>8.2.1</t>
  </si>
  <si>
    <t>8.2.2</t>
  </si>
  <si>
    <t>Escada de marinheiro com guarda corpo, patamar intermediário e e extensão de corrimão na parte superior.</t>
  </si>
  <si>
    <t>8.3.1</t>
  </si>
  <si>
    <t>8.3.2</t>
  </si>
  <si>
    <t>Pintura em esmalte das peças de ferro de sustentação dos termobrises</t>
  </si>
  <si>
    <t>8.3.3</t>
  </si>
  <si>
    <t>8.3.4</t>
  </si>
  <si>
    <t>Termobrises móveis horizontais na cor vermelha a serem instalados, largura de 2,50m com 8 termobrise por conjunto</t>
  </si>
  <si>
    <t>8.4.1</t>
  </si>
  <si>
    <t xml:space="preserve">Esquadria em alumínio anodizado preto, com 03 folhas maximar, com vidro comum liso fumê de 6mm (1,80x0,60)m. </t>
  </si>
  <si>
    <t>8.4.2</t>
  </si>
  <si>
    <t>8.5.1</t>
  </si>
  <si>
    <t>Logomarca "Castelinho", em aço inoxidável polido (frente e lateral). Dimensão: (1,90x1,70)m,  "FIOCRUZ BAHIA", em aço inoxidável polido (frente e lateral) em letras fixadas individualmente, com altura de 30cm, (fachada do Pavilhão Ítalo Sherlock).</t>
  </si>
  <si>
    <t>8.5.2</t>
  </si>
  <si>
    <t>Logomarca "Aqui somos SUS", em alumínio anodizado na cor azul (frente e lateral). Dimensão: (3,50x2,00)m (fachada do Pavilhão Ítalo Sherlock).</t>
  </si>
  <si>
    <t>8.6.1</t>
  </si>
  <si>
    <t>Recuperar chapim da platibanda da cobertura</t>
  </si>
  <si>
    <t>8.6.2</t>
  </si>
  <si>
    <t>PAVILHÃO DE APOIO À PESQUISA</t>
  </si>
  <si>
    <t>Limpeza Química</t>
  </si>
  <si>
    <t>Remoção revestimento em granito da fachada</t>
  </si>
  <si>
    <t>Textura Terracor</t>
  </si>
  <si>
    <t>Revestimento cerâmico, dim.: (7,5x7,5)cm, na cor branca, referência Portobelo, rejunte acrílico na cor branca</t>
  </si>
  <si>
    <r>
      <t>Pintura esmalte sobre corrimãos Ø 2</t>
    </r>
    <r>
      <rPr>
        <vertAlign val="superscript"/>
        <sz val="10"/>
        <rFont val="Arial"/>
        <family val="2"/>
      </rPr>
      <t>1/2"</t>
    </r>
  </si>
  <si>
    <t>Revestimento em Painéis de Alumínio em acabamento tipo madeira</t>
  </si>
  <si>
    <t>Marquise em Painéis de Alumínio em acabamento cinza médio, H=20CM com estrutura metálica.</t>
  </si>
  <si>
    <t>Calha em PVC, com 15cm de largura e 10 cm de altura, com suportes de fixação</t>
  </si>
  <si>
    <t>Tubulação 75mm de descida da calha com conexções e acessórios</t>
  </si>
  <si>
    <t>Interligação dos drenos da calha da marquise na caixa de águas pluviais</t>
  </si>
  <si>
    <t>Demolição de calçada para passagem de tubulação de dreno de águas pluviais</t>
  </si>
  <si>
    <t>Recomposição de calçada</t>
  </si>
  <si>
    <t>DEPÓSITO DE LIXO E ALMOXARIFADO</t>
  </si>
  <si>
    <t>Depósito de Lixo</t>
  </si>
  <si>
    <t>Almoxarifado</t>
  </si>
  <si>
    <t>Cobertura Almoxarifado</t>
  </si>
  <si>
    <t xml:space="preserve">Limpeza Química </t>
  </si>
  <si>
    <t>Pintura a base de silicone</t>
  </si>
  <si>
    <t>Remoção de telhas existentes do depósito de inflamáveis (almoxarifado)</t>
  </si>
  <si>
    <t>Telha trapezoidal metálica dupla, incluindo rufos e acessórios de instalação</t>
  </si>
  <si>
    <t>PAVILHÃO DO EDIFÍCIO GARAGEM</t>
  </si>
  <si>
    <t>Serviços na Edificação</t>
  </si>
  <si>
    <t>Chapisco Interno/Externo c/ argamassa de cimento e areia, sem peneirar, 1-3, e=5mm para fechamento de cobogó</t>
  </si>
  <si>
    <t>Pintura acrílica sem massa (faixas amarelo e preto)</t>
  </si>
  <si>
    <t>Pintura acrílica sem massa</t>
  </si>
  <si>
    <t>11.1.8</t>
  </si>
  <si>
    <t>11.1.9</t>
  </si>
  <si>
    <t>11.1.10</t>
  </si>
  <si>
    <t>Remoção de guarda-corpo de ferro (1,60x0,80)m</t>
  </si>
  <si>
    <t>11.1.11</t>
  </si>
  <si>
    <t>Reinstalação de guarda-corpo de ferro (1,60x0,80)m com acessórios para instalação</t>
  </si>
  <si>
    <t>11.1.12</t>
  </si>
  <si>
    <t>Tela ondulada em aço galvanizado com estrutura de fixação em guarda-corpo de ferro existente</t>
  </si>
  <si>
    <t>11.1.13</t>
  </si>
  <si>
    <t>Remoção de granito (chapim) das muretas</t>
  </si>
  <si>
    <t>11.1.14</t>
  </si>
  <si>
    <t>11.1.15</t>
  </si>
  <si>
    <t>Projeto estrutural para reforço das muretas de sustentação do alambrado</t>
  </si>
  <si>
    <t>11.1.16</t>
  </si>
  <si>
    <t>Execução do reforço estrutural das muretas de sustentação do alambrado</t>
  </si>
  <si>
    <t>Alambrado</t>
  </si>
  <si>
    <t>Alambrado de proteção com tubos galvanizados de 1.1/2" e 2" e tela de alambrado FIO 14BWG malha 3" na cor cor verde</t>
  </si>
  <si>
    <t>Tela de cobertura malha 15x15 em polietileno FIO 30/21 na cor branca com antioxidante e proteção U.V</t>
  </si>
  <si>
    <t>Portão de pedestre (1,50x2,50)m</t>
  </si>
  <si>
    <t>Portão com duas folhas para acesso de veículos (3,50x2,50)m</t>
  </si>
  <si>
    <t>Portão com duas folhas na área da churrasqueira (4,30x2,50)m</t>
  </si>
  <si>
    <t xml:space="preserve">Esquadria em alumínio anodizado preto, com 03 folhas maximar, com vidro comum liso fumê de 6mm (2,06x1,00)m. </t>
  </si>
  <si>
    <t>Remoção de telhas existentes da cobertura da edificação no primeiro pavimento do Edifício Garagem</t>
  </si>
  <si>
    <t>PAVILHÃO DO LASP</t>
  </si>
  <si>
    <t>Execução de Revestimento Cerâmico (7,5x7,5)cm - cor vermelha inclusive rejuntamento</t>
  </si>
  <si>
    <t>Tratamento da estrutura metálica</t>
  </si>
  <si>
    <t>12.1.8</t>
  </si>
  <si>
    <t>Pintura em Esmalte na cor cinza</t>
  </si>
  <si>
    <t>12.1.9</t>
  </si>
  <si>
    <t>Remoção de revestimento em placas de amianto</t>
  </si>
  <si>
    <t>12.1.10</t>
  </si>
  <si>
    <t xml:space="preserve">Painéis de alumínio na cor cinza claro e cinza médio sobre estrutura metálica de sustentação </t>
  </si>
  <si>
    <t>12.1.11</t>
  </si>
  <si>
    <t>Remoção de paineis em tela metálica</t>
  </si>
  <si>
    <t>12.1.12</t>
  </si>
  <si>
    <t xml:space="preserve">Painéis de alumínio vazado na cor cinza claro sobre estrutura metálica de sustentação </t>
  </si>
  <si>
    <t>Brises CELOSÍA C40 na cor vermelha com estrutura auxiliar recomendada pelo fabricante</t>
  </si>
  <si>
    <t>Fornecimento e instalação de escada de marinheiro com extensão de corrimão na parte superior H=5,00.</t>
  </si>
  <si>
    <t>Fornecimento e instalação de escada de marinheiro com extensão de corrimão na parte superior H=4,50.</t>
  </si>
  <si>
    <t>Fornecimento e instalação de escada de marinheiro com extensão de corrimão na parte superior H=3,00.</t>
  </si>
  <si>
    <t>Fornecimento e instalação de escada de marinheiro com extensão de corrimão na parte superior H=1,60.</t>
  </si>
  <si>
    <t>Logomarca "Castelinho", em aço inoxidável polido (frente e lateral). Dimensão: (0,60x0,65)m,  "Ministério da Saúde", em aço inoxidável polido (frente e lateral) em letras fixadas individualmente, com altura de 8cm, "FIOCRUZ", em aço inoxidável polido (frente e lateral) em letras fixadas individualmente, com altura de 10cm,  "Fundação Oswaldo Cruz", em aço inoxidável polido (frente e lateral) em letras fixadas individualmente, com altura de 8cm,  "Instituto Gonçalo Moniz", em aço inoxidável polido (frente e lateral) em letras fixadas individualmente, com altura de 8cm (fachada do LASP e da PVM/NB3).</t>
  </si>
  <si>
    <t>Letreiro "LASP", em aço inoxidável polido (frente e lateral) em letras fixadas individualmente, com altura de 20cm.</t>
  </si>
  <si>
    <t>Letreiro "PLATAFORMA DE VIGILÂNCIA MOLECULAR / NB3", em aço inoxidável polido (frente e lateral) em letras fixadas individualmente, com altura de 20cm.</t>
  </si>
  <si>
    <t>12.5</t>
  </si>
  <si>
    <t>12.5.1</t>
  </si>
  <si>
    <t>Remoção de telhas existentes</t>
  </si>
  <si>
    <t>12.5.2</t>
  </si>
  <si>
    <t>12.5.3</t>
  </si>
  <si>
    <t>12.5.4</t>
  </si>
  <si>
    <t>Tubulação 75mm de descida da calha com conexões e acessórios</t>
  </si>
  <si>
    <t>12.5.5</t>
  </si>
  <si>
    <t>Interligação do dreno da calha da marquise na caixa de águas pluviais</t>
  </si>
  <si>
    <t>12.5.6</t>
  </si>
  <si>
    <t>12.5.7</t>
  </si>
  <si>
    <t>SUBESTAÇÃO E CASA GERADORES</t>
  </si>
  <si>
    <t>13.1.1</t>
  </si>
  <si>
    <t>13.1.2</t>
  </si>
  <si>
    <t>13.1.3</t>
  </si>
  <si>
    <t>13.1.4</t>
  </si>
  <si>
    <t>Execução de Revestimento Cerâmico (7,5x7,5)cm - cor branca inclusive rejuntamento</t>
  </si>
  <si>
    <t>13.2.1</t>
  </si>
  <si>
    <t>Remoção de telhado existente</t>
  </si>
  <si>
    <t>13.2.2</t>
  </si>
  <si>
    <t>13.2.3</t>
  </si>
  <si>
    <t>Calha em resina largura = 30cm e altura = 25cm</t>
  </si>
  <si>
    <t>13.2.4</t>
  </si>
  <si>
    <t>Rufo metálico largura 30cm</t>
  </si>
  <si>
    <t>MUROS, GRADES E PASSEIOS</t>
  </si>
  <si>
    <t>Pintura esmalte dos suportes da cerca de arame</t>
  </si>
  <si>
    <t>Pintura esmalte da grade</t>
  </si>
  <si>
    <t>Pintura esmalte dos portões</t>
  </si>
  <si>
    <t>Recuperação do passeio externo (piso cimentado)</t>
  </si>
  <si>
    <t>Pintura do piso NOVACOR</t>
  </si>
  <si>
    <t>Demarcação de vagas de veículos</t>
  </si>
  <si>
    <t>RESERVATÓRIOS INFERIORES</t>
  </si>
  <si>
    <t>Recuperação e/ou reforço estrtural das paredes internas dos reservatórios inferiores</t>
  </si>
  <si>
    <t>SISTEMA DE ANCORAGEM E LINHA DE VIDA</t>
  </si>
  <si>
    <t>Elaboração de projeto técnico do sistema de ancoragem e linha de vida para as edificações</t>
  </si>
  <si>
    <t>Execução do sistema de ancoragem e linha de vida nas edificações</t>
  </si>
  <si>
    <t>Limpeza permanente, transporte e separação de resíduos conforme resolução 307/2002</t>
  </si>
  <si>
    <t>% de ISS considerando 5% sobre 50% do preço de venda</t>
  </si>
  <si>
    <t>COMP.01</t>
  </si>
  <si>
    <t xml:space="preserve">INSTALAÇÕES PROVISÓRIAS </t>
  </si>
  <si>
    <t xml:space="preserve">COD </t>
  </si>
  <si>
    <t>INST. PROV. DE ÁGUA</t>
  </si>
  <si>
    <t>PT</t>
  </si>
  <si>
    <t>INST. PROV. ESGOTO (interligada em caixa de esgoto existente)</t>
  </si>
  <si>
    <t xml:space="preserve">INST. SANITÁRIA PROV. </t>
  </si>
  <si>
    <t>INST. PROV. FORÇA/LUZ (lâmpadas fornecidas pelo contratante)</t>
  </si>
  <si>
    <t>COMP.02</t>
  </si>
  <si>
    <t>REMOÇÃO DE ENTULHO COM AMIANTO COM CAÇAMBA METÁLICA, INCLUSIVE CARGA MANUAL E DESCARGA EM BOTA-FORA</t>
  </si>
  <si>
    <t>ENTULHO EM CAMINHAO CUSTO BOTA/FORA P/m3</t>
  </si>
  <si>
    <t>SERVENTE (com encargos sociais)</t>
  </si>
  <si>
    <t>COMP.03</t>
  </si>
  <si>
    <t xml:space="preserve">ADMINISTRAÇÃO LOCAL </t>
  </si>
  <si>
    <t>ENGENHEIRO CIVIL PLENO (ENCARGOS COMPLEMENTARES)</t>
  </si>
  <si>
    <t>ARQUITETO DE OBRA PLENO (ENCARGOS COMPLEMENTARES)</t>
  </si>
  <si>
    <t>TÉCNICO DE SEGURANÇA DO TRABALHO (ENCARGOS COMPLEMENTARES)</t>
  </si>
  <si>
    <t>ENCARREGADO DE TURMA (ENCARGOS COMPLEMENTARES)</t>
  </si>
  <si>
    <t>DESPESAS DE CONSUMO DO CANTEIRO ( TELEFONE, MATERIAIS DE ESCRITÓRIO E LIMPEZA, MÓVEIS E UTENSÍLIOS, ETC.)</t>
  </si>
  <si>
    <t>ADMINISTRAÇÃO LOCAL DURANTE OS 09 MESES DE OBRA</t>
  </si>
  <si>
    <t>ADMINISTRAÇÃO LOCAL</t>
  </si>
  <si>
    <t>COMP.04</t>
  </si>
  <si>
    <t>RECUPERAÇÃO DE TRINCAS E EMBOÇO COM TELA CONTRA FISSURAÇÃO</t>
  </si>
  <si>
    <t>EMBOÇO APLICADO EM SUPERFÍCIES EXTERNAS</t>
  </si>
  <si>
    <t>TELA SOLDADA NERVURADA</t>
  </si>
  <si>
    <t>PEDREIRO (com encargos sociais)</t>
  </si>
  <si>
    <t>COMP.05</t>
  </si>
  <si>
    <t>PAINEL DE VIDRO TEMPERADO 10MM JATEADO COM ESTRUTURA DE ALUMÍNIO NA COR BRANCA (90X70X5)CM</t>
  </si>
  <si>
    <t>PAINEL DE VIDRO TEMPERADO 10MM JATEADO COM ESTRUTURA DE ALUMÍNIO NA COR BRANCA (90X170X5)CM</t>
  </si>
  <si>
    <t>VIDRACEIRO (com encargos sociais)</t>
  </si>
  <si>
    <t>COMP.06</t>
  </si>
  <si>
    <t>INSTALAÇÃO ELÉTRICA</t>
  </si>
  <si>
    <t>ELETRICISTA COM ENCARGOS COMPLEMENTARES</t>
  </si>
  <si>
    <t>AUXILIAR DE ELETRICISTA COM ENCARGOS COMPLEMENTARES</t>
  </si>
  <si>
    <t>FITA ISOLANTE SCOTH 3M ROLO 5M PRETO</t>
  </si>
  <si>
    <t xml:space="preserve">CABO DE COBRE FLEXÍVEL ISOLADO 2,5MM² </t>
  </si>
  <si>
    <t>ELETRODUTO FLEXÍVEL CORRUGADO PVC 20MM (1/2")</t>
  </si>
  <si>
    <t>COMP.07</t>
  </si>
  <si>
    <t>LUMINÁRIA LED 15W 60CM</t>
  </si>
  <si>
    <t>LUMINÁRIA LINEAR 18W BIVOLT 6500K 1250LUMENS 0,60M</t>
  </si>
  <si>
    <t>COMP.08</t>
  </si>
  <si>
    <t>ELEMENTO DE FACHADA PARA PROTEÇÃO SOLAR - QUADROLINE</t>
  </si>
  <si>
    <t>QUADROLINE 32X16 EM ALUMÍNIO</t>
  </si>
  <si>
    <t>SERRALHEIRO (com encargos sociais)</t>
  </si>
  <si>
    <t>AUXILIAR DE SERRALHEIRO (com encargos sociais)</t>
  </si>
  <si>
    <t>COMP.09</t>
  </si>
  <si>
    <t xml:space="preserve">ELEMENTO DE FACHADA PARA PROTEÇÃO SOLAR - SLIDING SHUTTER </t>
  </si>
  <si>
    <t>SISTEMA SLIDING SHUTTER EM ALUMÍNIO (FIXO/MÓVEL) VERMELHO</t>
  </si>
  <si>
    <t>COMP.10</t>
  </si>
  <si>
    <t>PAINEL EM LED (4,75X2,50)M</t>
  </si>
  <si>
    <t xml:space="preserve">EQUIPAMENTO PAINEL EM LED PARA ÁREA EXTERNA </t>
  </si>
  <si>
    <t>INSTALADOR</t>
  </si>
  <si>
    <t>COMP.11</t>
  </si>
  <si>
    <t>LUMINÁRIA LED 36W 120CM</t>
  </si>
  <si>
    <t>LUMINÁRIA LINEAR 36W BIVOLT 6500K 2500LUMENS 1,20M</t>
  </si>
  <si>
    <t>COMP.12</t>
  </si>
  <si>
    <t>INTERLIGAÇÃO ELÉTRICA DOS PONTOS DE ILUMINAÇÃO ATÉ O QUADRO DE ILUMINAÇÃO</t>
  </si>
  <si>
    <t>COMP.</t>
  </si>
  <si>
    <t>ELETRODUTO ZINCADO ELETROLITICAMENTE (LEVE) NBR 5598 15mm 1/2</t>
  </si>
  <si>
    <t>BUCHA DE ALUMINIO PARA ELETRODUTO 1/2"</t>
  </si>
  <si>
    <t>CAIXA FERRO ESMALTADO 4"x2"</t>
  </si>
  <si>
    <t xml:space="preserve">CABO DE COBRE FLEXÍVEL ISOLADO 1,5MM² </t>
  </si>
  <si>
    <t>ARRUELA ALUMINIO PARA ELETRODUTO 1/2"</t>
  </si>
  <si>
    <t>COMP.13</t>
  </si>
  <si>
    <t>REFLETOR LED 50W 6500K</t>
  </si>
  <si>
    <t>COMP.14</t>
  </si>
  <si>
    <t>REMOÇÃO E REINSTALAÇÃO DE CONDUTORES DE COBRE</t>
  </si>
  <si>
    <t>COMP.15</t>
  </si>
  <si>
    <t>GUARDA CORPO EM ALUMÍNIO ANODIZADO BRANCO</t>
  </si>
  <si>
    <t>CIMENTO PORTLAND DE ALTO FORNO (AF) CP III-40</t>
  </si>
  <si>
    <t>AREIA GROSSA LAVADA</t>
  </si>
  <si>
    <t>GUARDA-CORPO ALUMINIO PINTURA ELETROSTATICA BRANCA</t>
  </si>
  <si>
    <t>COMP.16</t>
  </si>
  <si>
    <t xml:space="preserve">MANUTENÇÃO DA FIXAÇÃO DA ESTRUTURA DOS TERMOBRISES NA ALVERARIA DA FACHADA </t>
  </si>
  <si>
    <t>COMP.17</t>
  </si>
  <si>
    <t>PORTA EM ALUMÍNIO ANODIZADO BRANCO</t>
  </si>
  <si>
    <t>PORTA EM ALUMÍNIO BRANCO ANODIZADO COM DOBRACIÇAS E FECHADURA (60x130)</t>
  </si>
  <si>
    <t>COMP.18</t>
  </si>
  <si>
    <t>ELEMENTO DE FACHADA PARA PROTEÇÃO SOLAR - ECOBRISE</t>
  </si>
  <si>
    <t>ECOBRISE 335 EM ALUMÍNIO VERTICAL (TERMOBRISE)</t>
  </si>
  <si>
    <t>COMP.19</t>
  </si>
  <si>
    <t xml:space="preserve">PORTÃO COM PERFIS DE AÇO E MALHA </t>
  </si>
  <si>
    <t xml:space="preserve">PORTA DE GIRO EM ACO PRIMER MISTA 2,15x0,87cm </t>
  </si>
  <si>
    <t>TELA DE ARAME GALVANIZADA QUADRANGULAR / LOSANGULAR, FIO 2,77mm (12 BWG), MALHA 5x5cm H = 2m</t>
  </si>
  <si>
    <t>COMP.20</t>
  </si>
  <si>
    <t>ELEMENTO DE FACHADA PARA PROTEÇÃO SOLAR - CELOSIA</t>
  </si>
  <si>
    <t>COMP.21</t>
  </si>
  <si>
    <t>PROJETO TÉCNICO DO SISTEMA DE ANCORAGEM E LINHA DE VIDA NAS EDIFICAÇÕES</t>
  </si>
  <si>
    <t>PROJETO ESTRUTURAL PARA EDIFICAÇÕES</t>
  </si>
  <si>
    <t>COMP.22</t>
  </si>
  <si>
    <t>LIMPEZA PERMANENTE, TRANSPORTE E SEPARAÇÃO DE RESÍDUOS CONFORME RESOLUÇÃO 307/2002  /   MÊS</t>
  </si>
  <si>
    <t>SERVENTE (ENCARGOS COMPLEMENTARES)</t>
  </si>
  <si>
    <t>COMP.23</t>
  </si>
  <si>
    <t xml:space="preserve">DESMONTAGEM E REMOCÃO DAS INSTALAÇÕES PROVISÓRIAS </t>
  </si>
  <si>
    <t>DESMONTAGEM E REMOÇÃO DA INST. PROV. DE ÁGUA</t>
  </si>
  <si>
    <t xml:space="preserve">DESMONTAGEM E REMOÇÃO DA INST. SANITÁRIA PROV. </t>
  </si>
  <si>
    <t xml:space="preserve">DESMONTAGEM E REMOÇÃO DA INST. PROV. FORÇA/LUZ </t>
  </si>
  <si>
    <t>IGM</t>
  </si>
  <si>
    <t>OBRA DE RECUPERAÇÃO DAS FACHADAS E DAS COBERTURAS</t>
  </si>
  <si>
    <t>DOS PRÉDIOS E DO MURO DO IGM/FIOCRUZ-BA</t>
  </si>
  <si>
    <t>PAVILHÃO ÍTALO SHERLOCK</t>
  </si>
  <si>
    <t>Painel LED outdoor, em alta resolução, a prova d'água, com proteção IP65, com alto brilho visível a luz do sol, livre de condicionadores de ar, gabinete com design fino e leve, em alumínio fundido e com manuteção frontal.</t>
  </si>
  <si>
    <r>
      <rPr>
        <b/>
        <sz val="10"/>
        <color indexed="8"/>
        <rFont val="Arial"/>
        <family val="2"/>
      </rPr>
      <t>Nota1:</t>
    </r>
    <r>
      <rPr>
        <sz val="10"/>
        <color indexed="8"/>
        <rFont val="Arial"/>
        <family val="2"/>
      </rPr>
      <t xml:space="preserve"> Este orçamento estimativo, apresentado pela FIOCRUZ, é meramente referencial, sendo de inteira responsabilidade da Empresa Licitante toda e qualquer conferência de quantidades de serviços necessários para o cumprimento integral do objeto e do escopo desta licitação. Caso seja verificado a necessidade de alterações, as licitantes deverão consultar por escrito a Comissão de Licitações, em até 3 (três) dias antes da abertura da licitação, sobre possibilidade de alteração. A consulta será analisada e, caso seja pertinente, a Comissão procederá conforme o disposto no artigo 164, parágrafo único da Lei 14.133/21.
</t>
    </r>
    <r>
      <rPr>
        <b/>
        <sz val="10"/>
        <color indexed="8"/>
        <rFont val="Arial"/>
        <family val="2"/>
      </rPr>
      <t xml:space="preserve">Nota2: </t>
    </r>
    <r>
      <rPr>
        <sz val="10"/>
        <color indexed="8"/>
        <rFont val="Arial"/>
        <family val="2"/>
      </rPr>
      <t xml:space="preserve">A Empresa Licitante deve declarar expressamente em sua proposta que os preços unitários ofertados incluem todos os custos diretos e indiretos para perfeita execução dos serviços, inclusive das despesas com materiais e/ou equipamentos, ferramentas, fretes, transportes, carga, descarga, armazenagem, vigilância, logística, manutenção, conservação, instalação, supervisão, gerenciamento, operação, processamento, tratamento, combustíveis, despesas junto a concessionárias públicas (água, energia, gás, telefone, esgoto), mão de obra especializada ou não, seguros em geral, garantias, encargos financeiros, riscos, encargos da Legislação Social Trabalhista, Previdenciária, da Infortunística do Trabalho e responsabilidade civil por qualquer dano causado a terceiros ou dispêndios resultantes de tributos, taxas, emolumentos, multas, regulamentos e posturas municipais, estaduais e federais, enfim, tudo o que for necessário para a execução total e completa dos serviços, bem como o seu lucro, conforme especificações constantes do Edital, sem que caiba, em qualquer caso, qualquer tipo de pleito ao contratante com a alegação de que alguma parcela do custo foi omitida.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</si>
</sst>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"/>
    <numFmt numFmtId="166" formatCode="0.00000000%"/>
    <numFmt numFmtId="167" formatCode="0.000000%"/>
    <numFmt numFmtId="168" formatCode="0.0000"/>
    <numFmt numFmtId="169" formatCode="0.00000%"/>
  </numFmts>
  <fonts count="4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sz val="7"/>
      <color indexed="22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sz val="24"/>
      <color indexed="9"/>
      <name val="Arial"/>
      <family val="2"/>
    </font>
    <font>
      <sz val="7"/>
      <color indexed="9"/>
      <name val="Arial"/>
      <family val="2"/>
    </font>
    <font>
      <sz val="7"/>
      <color indexed="10"/>
      <name val="Arial"/>
      <family val="2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10"/>
      <name val="Arial"/>
      <family val="2"/>
    </font>
    <font>
      <sz val="9"/>
      <color indexed="12"/>
      <name val="Arial"/>
      <family val="2"/>
    </font>
    <font>
      <sz val="10"/>
      <color indexed="49"/>
      <name val="Arial"/>
      <family val="2"/>
    </font>
    <font>
      <b/>
      <u/>
      <sz val="10"/>
      <color indexed="10"/>
      <name val="Arial"/>
      <family val="2"/>
    </font>
    <font>
      <u/>
      <sz val="10"/>
      <color indexed="10"/>
      <name val="Arial"/>
      <family val="2"/>
    </font>
    <font>
      <b/>
      <sz val="7"/>
      <color indexed="10"/>
      <name val="Arial"/>
      <family val="2"/>
    </font>
    <font>
      <b/>
      <sz val="7"/>
      <name val="Arial"/>
      <family val="2"/>
    </font>
    <font>
      <sz val="10"/>
      <color indexed="15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indexed="8"/>
      <name val="MS Sans Serif"/>
    </font>
    <font>
      <sz val="10"/>
      <color rgb="FF1E1E1E"/>
      <name val="Arial"/>
      <family val="2"/>
    </font>
    <font>
      <sz val="9"/>
      <color rgb="FF1E1E1E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4" fillId="0" borderId="0"/>
  </cellStyleXfs>
  <cellXfs count="777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0" fillId="3" borderId="4" xfId="0" applyFill="1" applyBorder="1" applyAlignment="1" applyProtection="1">
      <alignment horizontal="centerContinuous"/>
      <protection hidden="1"/>
    </xf>
    <xf numFmtId="0" fontId="0" fillId="3" borderId="5" xfId="0" applyFill="1" applyBorder="1" applyAlignment="1" applyProtection="1">
      <alignment horizontal="centerContinuous"/>
      <protection hidden="1"/>
    </xf>
    <xf numFmtId="39" fontId="14" fillId="0" borderId="0" xfId="2" applyNumberFormat="1" applyFont="1" applyFill="1" applyBorder="1" applyAlignment="1" applyProtection="1">
      <alignment horizontal="centerContinuous"/>
      <protection hidden="1"/>
    </xf>
    <xf numFmtId="39" fontId="14" fillId="2" borderId="0" xfId="2" applyNumberFormat="1" applyFont="1" applyFill="1" applyBorder="1" applyAlignment="1" applyProtection="1">
      <alignment horizontal="centerContinuous"/>
      <protection hidden="1"/>
    </xf>
    <xf numFmtId="39" fontId="14" fillId="2" borderId="6" xfId="2" applyNumberFormat="1" applyFont="1" applyFill="1" applyBorder="1" applyAlignment="1" applyProtection="1">
      <protection hidden="1"/>
    </xf>
    <xf numFmtId="0" fontId="0" fillId="0" borderId="7" xfId="0" applyBorder="1" applyProtection="1">
      <protection hidden="1"/>
    </xf>
    <xf numFmtId="164" fontId="14" fillId="2" borderId="7" xfId="2" applyFont="1" applyFill="1" applyBorder="1" applyAlignment="1" applyProtection="1">
      <protection hidden="1"/>
    </xf>
    <xf numFmtId="164" fontId="14" fillId="2" borderId="1" xfId="2" applyFont="1" applyFill="1" applyBorder="1" applyAlignment="1" applyProtection="1">
      <protection hidden="1"/>
    </xf>
    <xf numFmtId="164" fontId="14" fillId="0" borderId="6" xfId="2" applyFont="1" applyBorder="1" applyAlignment="1" applyProtection="1">
      <protection hidden="1"/>
    </xf>
    <xf numFmtId="164" fontId="14" fillId="0" borderId="0" xfId="2" applyFont="1" applyBorder="1" applyAlignment="1" applyProtection="1">
      <protection hidden="1"/>
    </xf>
    <xf numFmtId="39" fontId="14" fillId="0" borderId="6" xfId="2" applyNumberFormat="1" applyFont="1" applyBorder="1" applyAlignment="1" applyProtection="1">
      <alignment horizontal="centerContinuous"/>
      <protection hidden="1"/>
    </xf>
    <xf numFmtId="39" fontId="14" fillId="0" borderId="0" xfId="2" applyNumberFormat="1" applyFont="1" applyBorder="1" applyAlignment="1" applyProtection="1">
      <alignment horizontal="centerContinuous"/>
      <protection hidden="1"/>
    </xf>
    <xf numFmtId="0" fontId="10" fillId="0" borderId="0" xfId="0" applyFont="1" applyAlignment="1" applyProtection="1">
      <alignment horizontal="centerContinuous"/>
      <protection hidden="1"/>
    </xf>
    <xf numFmtId="9" fontId="15" fillId="4" borderId="6" xfId="2" applyNumberFormat="1" applyFont="1" applyFill="1" applyBorder="1" applyAlignment="1" applyProtection="1">
      <protection hidden="1"/>
    </xf>
    <xf numFmtId="9" fontId="15" fillId="4" borderId="0" xfId="2" applyNumberFormat="1" applyFont="1" applyFill="1" applyBorder="1" applyAlignment="1" applyProtection="1">
      <protection hidden="1"/>
    </xf>
    <xf numFmtId="10" fontId="15" fillId="4" borderId="0" xfId="2" applyNumberFormat="1" applyFont="1" applyFill="1" applyBorder="1" applyAlignment="1" applyProtection="1">
      <protection hidden="1"/>
    </xf>
    <xf numFmtId="164" fontId="15" fillId="4" borderId="0" xfId="2" applyFont="1" applyFill="1" applyBorder="1" applyAlignment="1" applyProtection="1">
      <protection hidden="1"/>
    </xf>
    <xf numFmtId="0" fontId="14" fillId="2" borderId="7" xfId="0" applyFont="1" applyFill="1" applyBorder="1" applyProtection="1">
      <protection hidden="1"/>
    </xf>
    <xf numFmtId="39" fontId="22" fillId="2" borderId="3" xfId="2" applyNumberFormat="1" applyFont="1" applyFill="1" applyBorder="1" applyAlignment="1" applyProtection="1">
      <alignment horizontal="centerContinuous"/>
      <protection hidden="1"/>
    </xf>
    <xf numFmtId="0" fontId="11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0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26" fillId="3" borderId="8" xfId="0" applyFont="1" applyFill="1" applyBorder="1" applyAlignment="1" applyProtection="1">
      <alignment horizontal="centerContinuous"/>
      <protection hidden="1"/>
    </xf>
    <xf numFmtId="0" fontId="4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0" fillId="0" borderId="11" xfId="0" applyBorder="1" applyProtection="1">
      <protection hidden="1"/>
    </xf>
    <xf numFmtId="0" fontId="28" fillId="0" borderId="0" xfId="0" applyFont="1" applyAlignment="1" applyProtection="1">
      <alignment horizontal="centerContinuous" vertical="center" wrapText="1"/>
      <protection hidden="1"/>
    </xf>
    <xf numFmtId="39" fontId="10" fillId="0" borderId="0" xfId="2" applyNumberFormat="1" applyFont="1" applyFill="1" applyBorder="1" applyAlignment="1" applyProtection="1">
      <alignment horizontal="centerContinuous"/>
      <protection hidden="1"/>
    </xf>
    <xf numFmtId="0" fontId="2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49" fontId="10" fillId="0" borderId="0" xfId="0" applyNumberFormat="1" applyFont="1" applyProtection="1">
      <protection hidden="1"/>
    </xf>
    <xf numFmtId="49" fontId="29" fillId="0" borderId="0" xfId="1" applyNumberFormat="1" applyFont="1" applyFill="1" applyBorder="1" applyAlignment="1" applyProtection="1">
      <protection hidden="1"/>
    </xf>
    <xf numFmtId="49" fontId="19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49" fontId="0" fillId="0" borderId="0" xfId="0" applyNumberFormat="1" applyProtection="1">
      <protection hidden="1"/>
    </xf>
    <xf numFmtId="164" fontId="12" fillId="0" borderId="0" xfId="2" applyFont="1" applyFill="1" applyBorder="1" applyProtection="1">
      <protection hidden="1"/>
    </xf>
    <xf numFmtId="164" fontId="14" fillId="0" borderId="0" xfId="2" applyFont="1" applyFill="1" applyBorder="1" applyAlignment="1" applyProtection="1">
      <protection hidden="1"/>
    </xf>
    <xf numFmtId="49" fontId="4" fillId="0" borderId="0" xfId="0" applyNumberFormat="1" applyFont="1" applyAlignment="1" applyProtection="1">
      <alignment horizontal="left"/>
      <protection hidden="1"/>
    </xf>
    <xf numFmtId="9" fontId="14" fillId="0" borderId="0" xfId="2" applyNumberFormat="1" applyFont="1" applyFill="1" applyBorder="1" applyAlignment="1" applyProtection="1">
      <alignment horizontal="centerContinuous"/>
      <protection hidden="1"/>
    </xf>
    <xf numFmtId="164" fontId="14" fillId="0" borderId="0" xfId="2" applyFont="1" applyFill="1" applyBorder="1" applyAlignment="1" applyProtection="1">
      <alignment horizontal="centerContinuous"/>
      <protection hidden="1"/>
    </xf>
    <xf numFmtId="9" fontId="14" fillId="0" borderId="0" xfId="2" applyNumberFormat="1" applyFont="1" applyFill="1" applyBorder="1" applyAlignment="1" applyProtection="1">
      <protection hidden="1"/>
    </xf>
    <xf numFmtId="10" fontId="14" fillId="0" borderId="0" xfId="2" applyNumberFormat="1" applyFont="1" applyFill="1" applyBorder="1" applyAlignment="1" applyProtection="1">
      <alignment horizontal="centerContinuous"/>
      <protection hidden="1"/>
    </xf>
    <xf numFmtId="10" fontId="14" fillId="0" borderId="0" xfId="2" applyNumberFormat="1" applyFont="1" applyFill="1" applyBorder="1" applyAlignment="1" applyProtection="1"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12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4" fillId="0" borderId="0" xfId="1" applyNumberFormat="1" applyFont="1" applyFill="1" applyBorder="1" applyAlignment="1" applyProtection="1">
      <protection hidden="1"/>
    </xf>
    <xf numFmtId="4" fontId="5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5" fillId="0" borderId="16" xfId="0" applyFont="1" applyBorder="1" applyAlignment="1" applyProtection="1">
      <alignment horizontal="center" vertical="top"/>
      <protection hidden="1"/>
    </xf>
    <xf numFmtId="0" fontId="5" fillId="0" borderId="35" xfId="0" applyFont="1" applyBorder="1" applyAlignment="1" applyProtection="1">
      <alignment horizontal="center" vertical="top" wrapText="1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4" fontId="5" fillId="0" borderId="36" xfId="0" applyNumberFormat="1" applyFont="1" applyBorder="1" applyAlignment="1" applyProtection="1">
      <alignment horizontal="center" vertical="center"/>
      <protection hidden="1"/>
    </xf>
    <xf numFmtId="4" fontId="5" fillId="0" borderId="35" xfId="0" applyNumberFormat="1" applyFont="1" applyBorder="1" applyAlignment="1" applyProtection="1">
      <alignment horizontal="center" vertical="center"/>
      <protection hidden="1"/>
    </xf>
    <xf numFmtId="4" fontId="5" fillId="0" borderId="17" xfId="0" applyNumberFormat="1" applyFont="1" applyBorder="1" applyAlignment="1" applyProtection="1">
      <alignment horizontal="center"/>
      <protection hidden="1"/>
    </xf>
    <xf numFmtId="49" fontId="5" fillId="0" borderId="30" xfId="0" applyNumberFormat="1" applyFont="1" applyBorder="1" applyAlignment="1" applyProtection="1">
      <alignment horizontal="center" vertical="top"/>
      <protection hidden="1"/>
    </xf>
    <xf numFmtId="0" fontId="5" fillId="0" borderId="36" xfId="0" applyFont="1" applyBorder="1" applyAlignment="1" applyProtection="1">
      <alignment horizontal="justify" vertical="top" wrapText="1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4" fontId="6" fillId="0" borderId="31" xfId="0" applyNumberFormat="1" applyFont="1" applyBorder="1" applyAlignment="1" applyProtection="1">
      <alignment horizontal="right" vertical="center"/>
      <protection hidden="1"/>
    </xf>
    <xf numFmtId="4" fontId="6" fillId="0" borderId="37" xfId="0" applyNumberFormat="1" applyFont="1" applyBorder="1" applyAlignment="1" applyProtection="1">
      <alignment horizontal="right" vertical="center"/>
      <protection hidden="1"/>
    </xf>
    <xf numFmtId="4" fontId="6" fillId="0" borderId="32" xfId="0" applyNumberFormat="1" applyFont="1" applyBorder="1" applyAlignment="1" applyProtection="1">
      <alignment horizontal="right"/>
      <protection hidden="1"/>
    </xf>
    <xf numFmtId="49" fontId="6" fillId="0" borderId="33" xfId="0" quotePrefix="1" applyNumberFormat="1" applyFont="1" applyBorder="1" applyAlignment="1" applyProtection="1">
      <alignment horizontal="center" vertical="top"/>
      <protection hidden="1"/>
    </xf>
    <xf numFmtId="0" fontId="6" fillId="0" borderId="1" xfId="0" applyFont="1" applyBorder="1" applyAlignment="1" applyProtection="1">
      <alignment horizontal="justify" vertical="top" wrapText="1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4" fontId="6" fillId="0" borderId="18" xfId="0" applyNumberFormat="1" applyFont="1" applyBorder="1" applyAlignment="1" applyProtection="1">
      <alignment horizontal="center" vertical="center"/>
      <protection hidden="1"/>
    </xf>
    <xf numFmtId="4" fontId="6" fillId="0" borderId="18" xfId="0" applyNumberFormat="1" applyFont="1" applyBorder="1" applyAlignment="1" applyProtection="1">
      <alignment horizontal="right" vertical="center"/>
      <protection hidden="1"/>
    </xf>
    <xf numFmtId="4" fontId="6" fillId="0" borderId="2" xfId="0" applyNumberFormat="1" applyFont="1" applyBorder="1" applyAlignment="1" applyProtection="1">
      <alignment horizontal="right"/>
      <protection hidden="1"/>
    </xf>
    <xf numFmtId="49" fontId="6" fillId="0" borderId="33" xfId="0" applyNumberFormat="1" applyFont="1" applyBorder="1" applyAlignment="1" applyProtection="1">
      <alignment horizontal="center" vertical="top"/>
      <protection hidden="1"/>
    </xf>
    <xf numFmtId="49" fontId="6" fillId="0" borderId="38" xfId="0" quotePrefix="1" applyNumberFormat="1" applyFont="1" applyBorder="1" applyAlignment="1" applyProtection="1">
      <alignment horizontal="center" vertical="top"/>
      <protection hidden="1"/>
    </xf>
    <xf numFmtId="0" fontId="5" fillId="0" borderId="39" xfId="0" applyFont="1" applyBorder="1" applyAlignment="1" applyProtection="1">
      <alignment horizontal="right" vertical="top" wrapText="1"/>
      <protection hidden="1"/>
    </xf>
    <xf numFmtId="0" fontId="6" fillId="0" borderId="26" xfId="0" applyFont="1" applyBorder="1" applyAlignment="1" applyProtection="1">
      <alignment horizontal="center" vertical="center"/>
      <protection hidden="1"/>
    </xf>
    <xf numFmtId="4" fontId="6" fillId="0" borderId="26" xfId="0" applyNumberFormat="1" applyFont="1" applyBorder="1" applyAlignment="1" applyProtection="1">
      <alignment horizontal="right" vertical="center"/>
      <protection hidden="1"/>
    </xf>
    <xf numFmtId="4" fontId="5" fillId="0" borderId="40" xfId="0" applyNumberFormat="1" applyFont="1" applyBorder="1" applyAlignment="1" applyProtection="1">
      <alignment horizontal="right"/>
      <protection hidden="1"/>
    </xf>
    <xf numFmtId="0" fontId="6" fillId="0" borderId="21" xfId="0" applyFont="1" applyBorder="1" applyAlignment="1" applyProtection="1">
      <alignment vertical="top"/>
      <protection hidden="1"/>
    </xf>
    <xf numFmtId="0" fontId="6" fillId="0" borderId="31" xfId="0" applyFont="1" applyBorder="1" applyAlignment="1" applyProtection="1">
      <alignment horizontal="justify" vertical="top" wrapText="1"/>
      <protection hidden="1"/>
    </xf>
    <xf numFmtId="4" fontId="6" fillId="0" borderId="22" xfId="0" applyNumberFormat="1" applyFont="1" applyBorder="1" applyAlignment="1" applyProtection="1">
      <alignment horizontal="right" vertical="center"/>
      <protection hidden="1"/>
    </xf>
    <xf numFmtId="4" fontId="6" fillId="0" borderId="41" xfId="0" applyNumberFormat="1" applyFont="1" applyBorder="1" applyAlignment="1" applyProtection="1">
      <alignment horizontal="right"/>
      <protection hidden="1"/>
    </xf>
    <xf numFmtId="0" fontId="6" fillId="0" borderId="23" xfId="0" applyFont="1" applyBorder="1" applyAlignment="1" applyProtection="1">
      <alignment vertical="top"/>
      <protection hidden="1"/>
    </xf>
    <xf numFmtId="0" fontId="5" fillId="0" borderId="16" xfId="0" applyFont="1" applyBorder="1" applyAlignment="1" applyProtection="1">
      <alignment horizontal="right" vertical="top" wrapText="1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Protection="1"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4" fontId="6" fillId="0" borderId="0" xfId="0" applyNumberFormat="1" applyFont="1" applyAlignment="1" applyProtection="1">
      <alignment horizontal="right" vertical="center"/>
      <protection hidden="1"/>
    </xf>
    <xf numFmtId="4" fontId="5" fillId="0" borderId="29" xfId="0" applyNumberFormat="1" applyFont="1" applyBorder="1" applyAlignment="1" applyProtection="1">
      <alignment horizontal="right"/>
      <protection hidden="1"/>
    </xf>
    <xf numFmtId="0" fontId="5" fillId="0" borderId="7" xfId="0" applyFont="1" applyBorder="1" applyAlignment="1" applyProtection="1">
      <alignment horizontal="justify" vertical="top" wrapTex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4" fontId="5" fillId="0" borderId="43" xfId="0" applyNumberFormat="1" applyFont="1" applyBorder="1" applyAlignment="1" applyProtection="1">
      <alignment horizontal="right"/>
      <protection hidden="1"/>
    </xf>
    <xf numFmtId="10" fontId="5" fillId="0" borderId="28" xfId="1" quotePrefix="1" applyNumberFormat="1" applyFont="1" applyBorder="1" applyAlignment="1" applyProtection="1">
      <alignment horizontal="centerContinuous" vertical="center"/>
      <protection hidden="1"/>
    </xf>
    <xf numFmtId="0" fontId="5" fillId="0" borderId="42" xfId="0" applyFont="1" applyBorder="1" applyAlignment="1" applyProtection="1">
      <alignment horizontal="centerContinuous" vertical="center"/>
      <protection hidden="1"/>
    </xf>
    <xf numFmtId="0" fontId="5" fillId="0" borderId="7" xfId="0" quotePrefix="1" applyFont="1" applyBorder="1" applyAlignment="1" applyProtection="1">
      <alignment horizontal="justify" vertical="top" wrapText="1"/>
      <protection hidden="1"/>
    </xf>
    <xf numFmtId="0" fontId="5" fillId="0" borderId="7" xfId="0" applyFont="1" applyBorder="1" applyAlignment="1" applyProtection="1">
      <alignment horizontal="right" vertical="center"/>
      <protection hidden="1"/>
    </xf>
    <xf numFmtId="4" fontId="6" fillId="0" borderId="13" xfId="0" applyNumberFormat="1" applyFont="1" applyBorder="1" applyAlignment="1" applyProtection="1">
      <alignment horizontal="right" vertical="center"/>
      <protection hidden="1"/>
    </xf>
    <xf numFmtId="0" fontId="6" fillId="0" borderId="25" xfId="0" applyFont="1" applyBorder="1" applyAlignment="1" applyProtection="1">
      <alignment vertical="top"/>
      <protection hidden="1"/>
    </xf>
    <xf numFmtId="0" fontId="5" fillId="0" borderId="26" xfId="0" quotePrefix="1" applyFont="1" applyBorder="1" applyAlignment="1" applyProtection="1">
      <alignment horizontal="right" vertical="top" wrapText="1"/>
      <protection hidden="1"/>
    </xf>
    <xf numFmtId="0" fontId="6" fillId="0" borderId="26" xfId="0" applyFont="1" applyBorder="1" applyAlignment="1" applyProtection="1">
      <alignment vertical="center"/>
      <protection hidden="1"/>
    </xf>
    <xf numFmtId="4" fontId="6" fillId="0" borderId="27" xfId="0" applyNumberFormat="1" applyFont="1" applyBorder="1" applyAlignment="1" applyProtection="1">
      <alignment horizontal="right"/>
      <protection hidden="1"/>
    </xf>
    <xf numFmtId="49" fontId="11" fillId="0" borderId="0" xfId="2" applyNumberFormat="1" applyFont="1" applyFill="1" applyBorder="1" applyAlignment="1" applyProtection="1">
      <protection hidden="1"/>
    </xf>
    <xf numFmtId="49" fontId="11" fillId="0" borderId="0" xfId="0" applyNumberFormat="1" applyFont="1" applyProtection="1">
      <protection hidden="1"/>
    </xf>
    <xf numFmtId="49" fontId="10" fillId="0" borderId="15" xfId="0" applyNumberFormat="1" applyFont="1" applyBorder="1" applyProtection="1">
      <protection hidden="1"/>
    </xf>
    <xf numFmtId="49" fontId="10" fillId="0" borderId="11" xfId="0" applyNumberFormat="1" applyFont="1" applyBorder="1" applyProtection="1">
      <protection hidden="1"/>
    </xf>
    <xf numFmtId="49" fontId="10" fillId="0" borderId="12" xfId="0" applyNumberFormat="1" applyFont="1" applyBorder="1" applyProtection="1">
      <protection hidden="1"/>
    </xf>
    <xf numFmtId="49" fontId="10" fillId="0" borderId="6" xfId="0" applyNumberFormat="1" applyFont="1" applyBorder="1" applyProtection="1">
      <protection hidden="1"/>
    </xf>
    <xf numFmtId="49" fontId="10" fillId="0" borderId="13" xfId="0" applyNumberFormat="1" applyFont="1" applyBorder="1" applyProtection="1">
      <protection hidden="1"/>
    </xf>
    <xf numFmtId="49" fontId="11" fillId="0" borderId="13" xfId="0" applyNumberFormat="1" applyFont="1" applyBorder="1" applyProtection="1">
      <protection hidden="1"/>
    </xf>
    <xf numFmtId="49" fontId="11" fillId="0" borderId="13" xfId="2" applyNumberFormat="1" applyFont="1" applyFill="1" applyBorder="1" applyAlignment="1" applyProtection="1">
      <protection hidden="1"/>
    </xf>
    <xf numFmtId="49" fontId="10" fillId="0" borderId="13" xfId="2" applyNumberFormat="1" applyFont="1" applyFill="1" applyBorder="1" applyAlignment="1" applyProtection="1">
      <protection hidden="1"/>
    </xf>
    <xf numFmtId="49" fontId="11" fillId="0" borderId="1" xfId="0" applyNumberFormat="1" applyFont="1" applyBorder="1" applyAlignment="1" applyProtection="1">
      <alignment horizontal="centerContinuous"/>
      <protection hidden="1"/>
    </xf>
    <xf numFmtId="49" fontId="11" fillId="0" borderId="7" xfId="0" quotePrefix="1" applyNumberFormat="1" applyFont="1" applyBorder="1" applyAlignment="1" applyProtection="1">
      <alignment horizontal="centerContinuous"/>
      <protection hidden="1"/>
    </xf>
    <xf numFmtId="49" fontId="11" fillId="0" borderId="7" xfId="2" applyNumberFormat="1" applyFont="1" applyFill="1" applyBorder="1" applyAlignment="1" applyProtection="1">
      <alignment horizontal="centerContinuous"/>
      <protection hidden="1"/>
    </xf>
    <xf numFmtId="0" fontId="26" fillId="5" borderId="15" xfId="0" applyFont="1" applyFill="1" applyBorder="1" applyAlignment="1" applyProtection="1">
      <alignment horizontal="centerContinuous"/>
      <protection hidden="1"/>
    </xf>
    <xf numFmtId="0" fontId="0" fillId="5" borderId="11" xfId="0" applyFill="1" applyBorder="1" applyAlignment="1" applyProtection="1">
      <alignment horizontal="centerContinuous"/>
      <protection hidden="1"/>
    </xf>
    <xf numFmtId="0" fontId="0" fillId="5" borderId="12" xfId="0" applyFill="1" applyBorder="1" applyAlignment="1" applyProtection="1">
      <alignment horizontal="centerContinuous"/>
      <protection hidden="1"/>
    </xf>
    <xf numFmtId="0" fontId="0" fillId="5" borderId="6" xfId="0" applyFill="1" applyBorder="1" applyProtection="1">
      <protection hidden="1"/>
    </xf>
    <xf numFmtId="0" fontId="0" fillId="5" borderId="13" xfId="0" applyFill="1" applyBorder="1" applyProtection="1">
      <protection hidden="1"/>
    </xf>
    <xf numFmtId="49" fontId="12" fillId="5" borderId="6" xfId="0" applyNumberFormat="1" applyFont="1" applyFill="1" applyBorder="1" applyAlignment="1" applyProtection="1">
      <alignment horizontal="centerContinuous"/>
      <protection hidden="1"/>
    </xf>
    <xf numFmtId="0" fontId="0" fillId="5" borderId="13" xfId="0" applyFill="1" applyBorder="1" applyAlignment="1" applyProtection="1">
      <alignment horizontal="centerContinuous"/>
      <protection hidden="1"/>
    </xf>
    <xf numFmtId="0" fontId="1" fillId="5" borderId="13" xfId="0" applyFont="1" applyFill="1" applyBorder="1" applyAlignment="1" applyProtection="1">
      <alignment horizontal="centerContinuous"/>
      <protection hidden="1"/>
    </xf>
    <xf numFmtId="49" fontId="8" fillId="5" borderId="6" xfId="0" applyNumberFormat="1" applyFont="1" applyFill="1" applyBorder="1" applyAlignment="1" applyProtection="1">
      <alignment horizontal="left"/>
      <protection hidden="1"/>
    </xf>
    <xf numFmtId="164" fontId="21" fillId="5" borderId="13" xfId="2" applyFont="1" applyFill="1" applyBorder="1" applyAlignment="1" applyProtection="1">
      <alignment horizontal="centerContinuous"/>
      <protection hidden="1"/>
    </xf>
    <xf numFmtId="39" fontId="14" fillId="5" borderId="13" xfId="2" applyNumberFormat="1" applyFont="1" applyFill="1" applyBorder="1" applyAlignment="1" applyProtection="1">
      <alignment horizontal="centerContinuous"/>
      <protection hidden="1"/>
    </xf>
    <xf numFmtId="164" fontId="14" fillId="5" borderId="13" xfId="2" applyFont="1" applyFill="1" applyBorder="1" applyAlignment="1" applyProtection="1">
      <protection hidden="1"/>
    </xf>
    <xf numFmtId="49" fontId="3" fillId="5" borderId="6" xfId="0" applyNumberFormat="1" applyFont="1" applyFill="1" applyBorder="1" applyAlignment="1" applyProtection="1">
      <alignment horizontal="left"/>
      <protection hidden="1"/>
    </xf>
    <xf numFmtId="49" fontId="4" fillId="5" borderId="6" xfId="0" applyNumberFormat="1" applyFont="1" applyFill="1" applyBorder="1" applyAlignment="1" applyProtection="1">
      <alignment horizontal="left"/>
      <protection hidden="1"/>
    </xf>
    <xf numFmtId="49" fontId="1" fillId="5" borderId="6" xfId="0" applyNumberFormat="1" applyFont="1" applyFill="1" applyBorder="1" applyAlignment="1" applyProtection="1">
      <alignment horizontal="left"/>
      <protection hidden="1"/>
    </xf>
    <xf numFmtId="49" fontId="3" fillId="5" borderId="1" xfId="0" applyNumberFormat="1" applyFont="1" applyFill="1" applyBorder="1" applyAlignment="1" applyProtection="1">
      <alignment horizontal="left"/>
      <protection hidden="1"/>
    </xf>
    <xf numFmtId="49" fontId="0" fillId="5" borderId="7" xfId="0" applyNumberFormat="1" applyFill="1" applyBorder="1" applyProtection="1">
      <protection hidden="1"/>
    </xf>
    <xf numFmtId="0" fontId="12" fillId="5" borderId="7" xfId="0" applyFont="1" applyFill="1" applyBorder="1" applyProtection="1">
      <protection hidden="1"/>
    </xf>
    <xf numFmtId="164" fontId="14" fillId="5" borderId="7" xfId="2" applyFont="1" applyFill="1" applyBorder="1" applyAlignment="1" applyProtection="1">
      <protection hidden="1"/>
    </xf>
    <xf numFmtId="164" fontId="14" fillId="5" borderId="19" xfId="2" applyFont="1" applyFill="1" applyBorder="1" applyAlignment="1" applyProtection="1">
      <protection hidden="1"/>
    </xf>
    <xf numFmtId="49" fontId="11" fillId="0" borderId="19" xfId="2" applyNumberFormat="1" applyFont="1" applyFill="1" applyBorder="1" applyAlignment="1" applyProtection="1">
      <protection hidden="1"/>
    </xf>
    <xf numFmtId="0" fontId="0" fillId="0" borderId="15" xfId="0" applyBorder="1" applyProtection="1">
      <protection hidden="1"/>
    </xf>
    <xf numFmtId="0" fontId="0" fillId="0" borderId="6" xfId="0" applyBorder="1" applyProtection="1">
      <protection hidden="1"/>
    </xf>
    <xf numFmtId="0" fontId="0" fillId="5" borderId="15" xfId="0" applyFill="1" applyBorder="1" applyProtection="1">
      <protection hidden="1"/>
    </xf>
    <xf numFmtId="0" fontId="0" fillId="5" borderId="11" xfId="0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0" fillId="5" borderId="19" xfId="0" applyFill="1" applyBorder="1" applyProtection="1">
      <protection hidden="1"/>
    </xf>
    <xf numFmtId="49" fontId="30" fillId="0" borderId="0" xfId="2" applyNumberFormat="1" applyFont="1" applyFill="1" applyBorder="1" applyAlignment="1" applyProtection="1">
      <protection hidden="1"/>
    </xf>
    <xf numFmtId="49" fontId="31" fillId="0" borderId="0" xfId="1" applyNumberFormat="1" applyFont="1" applyFill="1" applyBorder="1" applyAlignment="1" applyProtection="1">
      <protection hidden="1"/>
    </xf>
    <xf numFmtId="49" fontId="30" fillId="0" borderId="0" xfId="0" applyNumberFormat="1" applyFont="1" applyProtection="1">
      <protection hidden="1"/>
    </xf>
    <xf numFmtId="49" fontId="30" fillId="0" borderId="6" xfId="0" applyNumberFormat="1" applyFont="1" applyBorder="1" applyProtection="1">
      <protection hidden="1"/>
    </xf>
    <xf numFmtId="10" fontId="21" fillId="2" borderId="1" xfId="2" applyNumberFormat="1" applyFont="1" applyFill="1" applyBorder="1" applyAlignment="1" applyProtection="1">
      <protection locked="0"/>
    </xf>
    <xf numFmtId="10" fontId="14" fillId="2" borderId="7" xfId="2" applyNumberFormat="1" applyFont="1" applyFill="1" applyBorder="1" applyAlignment="1" applyProtection="1">
      <protection hidden="1"/>
    </xf>
    <xf numFmtId="0" fontId="10" fillId="0" borderId="0" xfId="0" applyFont="1" applyAlignment="1" applyProtection="1">
      <alignment horizontal="left" vertical="top"/>
      <protection hidden="1"/>
    </xf>
    <xf numFmtId="10" fontId="14" fillId="0" borderId="0" xfId="1" applyNumberFormat="1" applyFont="1" applyFill="1" applyBorder="1" applyAlignment="1" applyProtection="1">
      <alignment horizontal="centerContinuous"/>
      <protection hidden="1"/>
    </xf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0" fontId="14" fillId="0" borderId="0" xfId="0" applyFont="1"/>
    <xf numFmtId="49" fontId="14" fillId="0" borderId="0" xfId="0" applyNumberFormat="1" applyFont="1" applyAlignment="1" applyProtection="1">
      <alignment horizontal="centerContinuous"/>
      <protection hidden="1"/>
    </xf>
    <xf numFmtId="0" fontId="14" fillId="0" borderId="0" xfId="0" applyFont="1" applyAlignment="1" applyProtection="1">
      <alignment horizontal="centerContinuous"/>
      <protection hidden="1"/>
    </xf>
    <xf numFmtId="49" fontId="14" fillId="0" borderId="0" xfId="0" applyNumberFormat="1" applyFont="1" applyAlignment="1" applyProtection="1">
      <alignment horizontal="left"/>
      <protection hidden="1"/>
    </xf>
    <xf numFmtId="49" fontId="14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right"/>
      <protection hidden="1"/>
    </xf>
    <xf numFmtId="0" fontId="32" fillId="0" borderId="0" xfId="0" applyFont="1" applyAlignment="1" applyProtection="1">
      <alignment horizontal="centerContinuous"/>
      <protection hidden="1"/>
    </xf>
    <xf numFmtId="0" fontId="14" fillId="0" borderId="0" xfId="0" quotePrefix="1" applyFont="1" applyAlignment="1" applyProtection="1">
      <alignment horizontal="centerContinuous"/>
      <protection hidden="1"/>
    </xf>
    <xf numFmtId="49" fontId="33" fillId="0" borderId="15" xfId="0" applyNumberFormat="1" applyFont="1" applyBorder="1" applyAlignment="1" applyProtection="1">
      <alignment horizontal="centerContinuous"/>
      <protection hidden="1"/>
    </xf>
    <xf numFmtId="49" fontId="14" fillId="0" borderId="11" xfId="0" applyNumberFormat="1" applyFont="1" applyBorder="1" applyAlignment="1" applyProtection="1">
      <alignment horizontal="centerContinuous"/>
      <protection hidden="1"/>
    </xf>
    <xf numFmtId="0" fontId="33" fillId="0" borderId="12" xfId="0" applyFont="1" applyBorder="1" applyAlignment="1" applyProtection="1">
      <alignment horizontal="centerContinuous"/>
      <protection hidden="1"/>
    </xf>
    <xf numFmtId="0" fontId="33" fillId="0" borderId="18" xfId="0" applyFont="1" applyBorder="1" applyAlignment="1" applyProtection="1">
      <alignment horizontal="centerContinuous"/>
      <protection hidden="1"/>
    </xf>
    <xf numFmtId="0" fontId="33" fillId="0" borderId="10" xfId="0" applyFont="1" applyBorder="1" applyAlignment="1" applyProtection="1">
      <alignment horizontal="centerContinuous"/>
      <protection hidden="1"/>
    </xf>
    <xf numFmtId="0" fontId="14" fillId="0" borderId="10" xfId="0" applyFont="1" applyBorder="1" applyAlignment="1" applyProtection="1">
      <alignment horizontal="centerContinuous"/>
      <protection hidden="1"/>
    </xf>
    <xf numFmtId="0" fontId="33" fillId="0" borderId="44" xfId="0" applyFont="1" applyBorder="1" applyAlignment="1" applyProtection="1">
      <alignment horizontal="center"/>
      <protection hidden="1"/>
    </xf>
    <xf numFmtId="49" fontId="33" fillId="0" borderId="1" xfId="0" applyNumberFormat="1" applyFont="1" applyBorder="1" applyAlignment="1" applyProtection="1">
      <alignment horizontal="centerContinuous"/>
      <protection hidden="1"/>
    </xf>
    <xf numFmtId="49" fontId="14" fillId="0" borderId="7" xfId="0" applyNumberFormat="1" applyFont="1" applyBorder="1" applyAlignment="1" applyProtection="1">
      <alignment horizontal="centerContinuous"/>
      <protection hidden="1"/>
    </xf>
    <xf numFmtId="0" fontId="33" fillId="0" borderId="19" xfId="0" applyFont="1" applyBorder="1" applyAlignment="1" applyProtection="1">
      <alignment horizontal="centerContinuous"/>
      <protection hidden="1"/>
    </xf>
    <xf numFmtId="0" fontId="33" fillId="0" borderId="7" xfId="0" applyFont="1" applyBorder="1" applyAlignment="1" applyProtection="1">
      <alignment horizontal="centerContinuous"/>
      <protection hidden="1"/>
    </xf>
    <xf numFmtId="0" fontId="14" fillId="0" borderId="3" xfId="0" applyFont="1" applyBorder="1" applyProtection="1">
      <protection hidden="1"/>
    </xf>
    <xf numFmtId="49" fontId="14" fillId="0" borderId="6" xfId="0" applyNumberFormat="1" applyFont="1" applyBorder="1" applyAlignment="1" applyProtection="1">
      <alignment horizontal="left"/>
      <protection hidden="1"/>
    </xf>
    <xf numFmtId="164" fontId="14" fillId="0" borderId="12" xfId="2" applyFont="1" applyBorder="1" applyProtection="1">
      <protection hidden="1"/>
    </xf>
    <xf numFmtId="0" fontId="14" fillId="2" borderId="44" xfId="0" applyFont="1" applyFill="1" applyBorder="1" applyProtection="1">
      <protection hidden="1"/>
    </xf>
    <xf numFmtId="0" fontId="33" fillId="0" borderId="13" xfId="0" quotePrefix="1" applyFont="1" applyBorder="1" applyAlignment="1" applyProtection="1">
      <alignment horizontal="left"/>
      <protection hidden="1"/>
    </xf>
    <xf numFmtId="4" fontId="33" fillId="2" borderId="45" xfId="0" applyNumberFormat="1" applyFont="1" applyFill="1" applyBorder="1" applyProtection="1">
      <protection hidden="1"/>
    </xf>
    <xf numFmtId="49" fontId="14" fillId="0" borderId="1" xfId="0" applyNumberFormat="1" applyFont="1" applyBorder="1" applyAlignment="1" applyProtection="1">
      <alignment horizontal="left"/>
      <protection hidden="1"/>
    </xf>
    <xf numFmtId="49" fontId="14" fillId="0" borderId="7" xfId="0" applyNumberFormat="1" applyFont="1" applyBorder="1" applyAlignment="1" applyProtection="1">
      <alignment horizontal="left"/>
      <protection hidden="1"/>
    </xf>
    <xf numFmtId="164" fontId="33" fillId="0" borderId="12" xfId="2" applyFont="1" applyBorder="1" applyProtection="1">
      <protection hidden="1"/>
    </xf>
    <xf numFmtId="0" fontId="33" fillId="0" borderId="13" xfId="0" applyFont="1" applyBorder="1" applyAlignment="1" applyProtection="1">
      <alignment horizontal="left"/>
      <protection hidden="1"/>
    </xf>
    <xf numFmtId="0" fontId="33" fillId="0" borderId="19" xfId="0" applyFont="1" applyBorder="1" applyAlignment="1" applyProtection="1">
      <alignment horizontal="left"/>
      <protection hidden="1"/>
    </xf>
    <xf numFmtId="49" fontId="14" fillId="0" borderId="7" xfId="0" applyNumberFormat="1" applyFont="1" applyBorder="1" applyProtection="1">
      <protection hidden="1"/>
    </xf>
    <xf numFmtId="0" fontId="33" fillId="0" borderId="19" xfId="0" quotePrefix="1" applyFont="1" applyBorder="1" applyAlignment="1" applyProtection="1">
      <alignment horizontal="left"/>
      <protection hidden="1"/>
    </xf>
    <xf numFmtId="0" fontId="33" fillId="0" borderId="19" xfId="0" applyFont="1" applyBorder="1" applyProtection="1">
      <protection hidden="1"/>
    </xf>
    <xf numFmtId="164" fontId="33" fillId="0" borderId="13" xfId="2" applyFont="1" applyBorder="1" applyProtection="1">
      <protection hidden="1"/>
    </xf>
    <xf numFmtId="0" fontId="14" fillId="2" borderId="45" xfId="0" applyFont="1" applyFill="1" applyBorder="1" applyProtection="1">
      <protection hidden="1"/>
    </xf>
    <xf numFmtId="0" fontId="33" fillId="0" borderId="13" xfId="0" applyFont="1" applyBorder="1" applyProtection="1">
      <protection hidden="1"/>
    </xf>
    <xf numFmtId="0" fontId="33" fillId="0" borderId="0" xfId="0" quotePrefix="1" applyFont="1" applyAlignment="1" applyProtection="1">
      <alignment horizontal="left"/>
      <protection hidden="1"/>
    </xf>
    <xf numFmtId="0" fontId="14" fillId="2" borderId="0" xfId="0" applyFont="1" applyFill="1" applyProtection="1">
      <protection hidden="1"/>
    </xf>
    <xf numFmtId="49" fontId="14" fillId="0" borderId="15" xfId="0" applyNumberFormat="1" applyFont="1" applyBorder="1" applyAlignment="1" applyProtection="1">
      <alignment horizontal="left"/>
      <protection hidden="1"/>
    </xf>
    <xf numFmtId="49" fontId="14" fillId="0" borderId="11" xfId="0" applyNumberFormat="1" applyFont="1" applyBorder="1" applyProtection="1">
      <protection hidden="1"/>
    </xf>
    <xf numFmtId="0" fontId="14" fillId="0" borderId="44" xfId="0" applyFont="1" applyBorder="1" applyProtection="1">
      <protection hidden="1"/>
    </xf>
    <xf numFmtId="49" fontId="33" fillId="0" borderId="45" xfId="0" applyNumberFormat="1" applyFont="1" applyBorder="1" applyAlignment="1" applyProtection="1">
      <alignment horizontal="left"/>
      <protection hidden="1"/>
    </xf>
    <xf numFmtId="49" fontId="33" fillId="0" borderId="6" xfId="0" applyNumberFormat="1" applyFont="1" applyBorder="1" applyAlignment="1" applyProtection="1">
      <alignment horizontal="left"/>
      <protection hidden="1"/>
    </xf>
    <xf numFmtId="0" fontId="14" fillId="0" borderId="45" xfId="0" applyFont="1" applyBorder="1" applyProtection="1">
      <protection hidden="1"/>
    </xf>
    <xf numFmtId="10" fontId="33" fillId="0" borderId="13" xfId="0" quotePrefix="1" applyNumberFormat="1" applyFont="1" applyBorder="1" applyAlignment="1" applyProtection="1">
      <alignment horizontal="center"/>
      <protection hidden="1"/>
    </xf>
    <xf numFmtId="49" fontId="10" fillId="0" borderId="11" xfId="1" applyNumberFormat="1" applyFont="1" applyFill="1" applyBorder="1" applyAlignment="1" applyProtection="1">
      <protection hidden="1"/>
    </xf>
    <xf numFmtId="49" fontId="10" fillId="0" borderId="11" xfId="2" applyNumberFormat="1" applyFont="1" applyFill="1" applyBorder="1" applyAlignment="1" applyProtection="1">
      <protection hidden="1"/>
    </xf>
    <xf numFmtId="49" fontId="11" fillId="0" borderId="11" xfId="2" applyNumberFormat="1" applyFont="1" applyFill="1" applyBorder="1" applyAlignment="1" applyProtection="1">
      <protection hidden="1"/>
    </xf>
    <xf numFmtId="49" fontId="11" fillId="0" borderId="11" xfId="1" applyNumberFormat="1" applyFont="1" applyFill="1" applyBorder="1" applyAlignment="1" applyProtection="1">
      <protection hidden="1"/>
    </xf>
    <xf numFmtId="49" fontId="11" fillId="0" borderId="12" xfId="2" applyNumberFormat="1" applyFont="1" applyFill="1" applyBorder="1" applyAlignment="1" applyProtection="1">
      <protection hidden="1"/>
    </xf>
    <xf numFmtId="49" fontId="10" fillId="0" borderId="1" xfId="0" applyNumberFormat="1" applyFont="1" applyBorder="1" applyProtection="1">
      <protection hidden="1"/>
    </xf>
    <xf numFmtId="49" fontId="10" fillId="0" borderId="7" xfId="0" applyNumberFormat="1" applyFont="1" applyBorder="1" applyProtection="1">
      <protection hidden="1"/>
    </xf>
    <xf numFmtId="49" fontId="10" fillId="0" borderId="15" xfId="2" applyNumberFormat="1" applyFont="1" applyFill="1" applyBorder="1" applyAlignment="1" applyProtection="1">
      <protection hidden="1"/>
    </xf>
    <xf numFmtId="49" fontId="11" fillId="0" borderId="15" xfId="2" applyNumberFormat="1" applyFont="1" applyFill="1" applyBorder="1" applyAlignment="1" applyProtection="1">
      <protection hidden="1"/>
    </xf>
    <xf numFmtId="49" fontId="30" fillId="4" borderId="11" xfId="2" applyNumberFormat="1" applyFont="1" applyFill="1" applyBorder="1" applyAlignment="1" applyProtection="1">
      <protection hidden="1"/>
    </xf>
    <xf numFmtId="49" fontId="31" fillId="4" borderId="11" xfId="1" applyNumberFormat="1" applyFont="1" applyFill="1" applyBorder="1" applyAlignment="1" applyProtection="1">
      <protection hidden="1"/>
    </xf>
    <xf numFmtId="49" fontId="11" fillId="4" borderId="15" xfId="2" applyNumberFormat="1" applyFont="1" applyFill="1" applyBorder="1" applyAlignment="1" applyProtection="1">
      <protection hidden="1"/>
    </xf>
    <xf numFmtId="49" fontId="11" fillId="4" borderId="11" xfId="2" applyNumberFormat="1" applyFont="1" applyFill="1" applyBorder="1" applyAlignment="1" applyProtection="1">
      <protection hidden="1"/>
    </xf>
    <xf numFmtId="49" fontId="11" fillId="0" borderId="7" xfId="2" applyNumberFormat="1" applyFont="1" applyFill="1" applyBorder="1" applyAlignment="1" applyProtection="1">
      <protection hidden="1"/>
    </xf>
    <xf numFmtId="49" fontId="11" fillId="0" borderId="1" xfId="2" applyNumberFormat="1" applyFont="1" applyFill="1" applyBorder="1" applyAlignment="1" applyProtection="1">
      <protection hidden="1"/>
    </xf>
    <xf numFmtId="49" fontId="13" fillId="0" borderId="7" xfId="2" applyNumberFormat="1" applyFont="1" applyFill="1" applyBorder="1" applyAlignment="1" applyProtection="1">
      <alignment horizontal="centerContinuous"/>
      <protection hidden="1"/>
    </xf>
    <xf numFmtId="0" fontId="30" fillId="0" borderId="7" xfId="0" applyFont="1" applyBorder="1" applyAlignment="1" applyProtection="1">
      <alignment horizontal="centerContinuous"/>
      <protection hidden="1"/>
    </xf>
    <xf numFmtId="49" fontId="31" fillId="0" borderId="7" xfId="2" applyNumberFormat="1" applyFont="1" applyFill="1" applyBorder="1" applyAlignment="1" applyProtection="1">
      <alignment horizontal="centerContinuous"/>
      <protection hidden="1"/>
    </xf>
    <xf numFmtId="49" fontId="10" fillId="0" borderId="18" xfId="0" applyNumberFormat="1" applyFont="1" applyBorder="1" applyAlignment="1" applyProtection="1">
      <alignment horizontal="centerContinuous"/>
      <protection hidden="1"/>
    </xf>
    <xf numFmtId="49" fontId="11" fillId="0" borderId="10" xfId="0" applyNumberFormat="1" applyFont="1" applyBorder="1" applyAlignment="1" applyProtection="1">
      <alignment horizontal="centerContinuous"/>
      <protection hidden="1"/>
    </xf>
    <xf numFmtId="0" fontId="11" fillId="0" borderId="10" xfId="0" applyFont="1" applyBorder="1" applyAlignment="1" applyProtection="1">
      <alignment horizontal="centerContinuous"/>
      <protection hidden="1"/>
    </xf>
    <xf numFmtId="49" fontId="11" fillId="0" borderId="11" xfId="0" applyNumberFormat="1" applyFont="1" applyBorder="1" applyAlignment="1" applyProtection="1">
      <alignment horizontal="centerContinuous"/>
      <protection hidden="1"/>
    </xf>
    <xf numFmtId="49" fontId="11" fillId="0" borderId="12" xfId="0" applyNumberFormat="1" applyFont="1" applyBorder="1" applyAlignment="1" applyProtection="1">
      <alignment horizontal="centerContinuous"/>
      <protection hidden="1"/>
    </xf>
    <xf numFmtId="49" fontId="6" fillId="0" borderId="15" xfId="0" applyNumberFormat="1" applyFont="1" applyBorder="1" applyProtection="1">
      <protection hidden="1"/>
    </xf>
    <xf numFmtId="49" fontId="29" fillId="0" borderId="0" xfId="1" applyNumberFormat="1" applyFont="1" applyFill="1" applyBorder="1" applyAlignment="1" applyProtection="1">
      <alignment horizontal="centerContinuous"/>
      <protection hidden="1"/>
    </xf>
    <xf numFmtId="49" fontId="10" fillId="0" borderId="0" xfId="2" applyNumberFormat="1" applyFont="1" applyFill="1" applyBorder="1" applyAlignment="1" applyProtection="1">
      <alignment horizontal="centerContinuous"/>
      <protection hidden="1"/>
    </xf>
    <xf numFmtId="49" fontId="11" fillId="0" borderId="0" xfId="2" applyNumberFormat="1" applyFont="1" applyFill="1" applyBorder="1" applyAlignment="1" applyProtection="1">
      <alignment horizontal="centerContinuous"/>
      <protection hidden="1"/>
    </xf>
    <xf numFmtId="49" fontId="11" fillId="0" borderId="0" xfId="1" applyNumberFormat="1" applyFont="1" applyFill="1" applyBorder="1" applyAlignment="1" applyProtection="1">
      <alignment horizontal="centerContinuous"/>
      <protection hidden="1"/>
    </xf>
    <xf numFmtId="49" fontId="11" fillId="0" borderId="13" xfId="2" applyNumberFormat="1" applyFont="1" applyFill="1" applyBorder="1" applyAlignment="1" applyProtection="1">
      <alignment horizontal="centerContinuous"/>
      <protection hidden="1"/>
    </xf>
    <xf numFmtId="49" fontId="30" fillId="0" borderId="0" xfId="2" applyNumberFormat="1" applyFont="1" applyFill="1" applyBorder="1" applyAlignment="1" applyProtection="1">
      <alignment horizontal="centerContinuous"/>
      <protection hidden="1"/>
    </xf>
    <xf numFmtId="49" fontId="31" fillId="0" borderId="0" xfId="1" applyNumberFormat="1" applyFont="1" applyFill="1" applyBorder="1" applyAlignment="1" applyProtection="1">
      <alignment horizontal="centerContinuous"/>
      <protection hidden="1"/>
    </xf>
    <xf numFmtId="49" fontId="10" fillId="0" borderId="15" xfId="0" applyNumberFormat="1" applyFont="1" applyBorder="1" applyAlignment="1" applyProtection="1">
      <alignment horizontal="centerContinuous"/>
      <protection hidden="1"/>
    </xf>
    <xf numFmtId="49" fontId="10" fillId="0" borderId="1" xfId="2" applyNumberFormat="1" applyFont="1" applyFill="1" applyBorder="1" applyAlignment="1" applyProtection="1">
      <alignment horizontal="centerContinuous"/>
      <protection hidden="1"/>
    </xf>
    <xf numFmtId="4" fontId="10" fillId="0" borderId="6" xfId="2" applyNumberFormat="1" applyFont="1" applyFill="1" applyBorder="1" applyAlignment="1" applyProtection="1">
      <alignment horizontal="centerContinuous"/>
      <protection hidden="1"/>
    </xf>
    <xf numFmtId="0" fontId="10" fillId="0" borderId="1" xfId="0" applyFont="1" applyBorder="1" applyAlignment="1" applyProtection="1">
      <alignment horizontal="centerContinuous"/>
      <protection hidden="1"/>
    </xf>
    <xf numFmtId="49" fontId="10" fillId="0" borderId="7" xfId="2" applyNumberFormat="1" applyFont="1" applyFill="1" applyBorder="1" applyAlignment="1" applyProtection="1">
      <alignment horizontal="centerContinuous"/>
      <protection hidden="1"/>
    </xf>
    <xf numFmtId="0" fontId="6" fillId="0" borderId="6" xfId="0" applyFont="1" applyBorder="1" applyAlignment="1" applyProtection="1">
      <alignment horizontal="centerContinuous"/>
      <protection hidden="1"/>
    </xf>
    <xf numFmtId="0" fontId="0" fillId="0" borderId="11" xfId="0" applyBorder="1" applyAlignment="1" applyProtection="1">
      <alignment horizontal="centerContinuous"/>
      <protection hidden="1"/>
    </xf>
    <xf numFmtId="0" fontId="27" fillId="0" borderId="0" xfId="0" applyFont="1" applyAlignment="1" applyProtection="1">
      <alignment horizontal="center"/>
      <protection hidden="1"/>
    </xf>
    <xf numFmtId="0" fontId="1" fillId="5" borderId="45" xfId="0" applyFont="1" applyFill="1" applyBorder="1" applyProtection="1">
      <protection hidden="1"/>
    </xf>
    <xf numFmtId="0" fontId="0" fillId="5" borderId="45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10" fontId="34" fillId="5" borderId="1" xfId="0" applyNumberFormat="1" applyFont="1" applyFill="1" applyBorder="1" applyProtection="1">
      <protection locked="0"/>
    </xf>
    <xf numFmtId="0" fontId="10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right" vertical="center"/>
      <protection hidden="1"/>
    </xf>
    <xf numFmtId="4" fontId="10" fillId="0" borderId="0" xfId="0" applyNumberFormat="1" applyFont="1" applyAlignment="1" applyProtection="1">
      <alignment horizontal="right"/>
      <protection hidden="1"/>
    </xf>
    <xf numFmtId="0" fontId="10" fillId="0" borderId="0" xfId="0" quotePrefix="1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centerContinuous" vertical="top"/>
      <protection hidden="1"/>
    </xf>
    <xf numFmtId="0" fontId="10" fillId="0" borderId="0" xfId="0" applyFont="1" applyAlignment="1" applyProtection="1">
      <alignment horizontal="centerContinuous" vertical="center"/>
      <protection hidden="1"/>
    </xf>
    <xf numFmtId="4" fontId="10" fillId="0" borderId="0" xfId="0" applyNumberFormat="1" applyFont="1" applyAlignment="1" applyProtection="1">
      <alignment horizontal="centerContinuous" vertical="center"/>
      <protection hidden="1"/>
    </xf>
    <xf numFmtId="4" fontId="10" fillId="0" borderId="0" xfId="0" applyNumberFormat="1" applyFont="1" applyAlignment="1" applyProtection="1">
      <alignment horizontal="centerContinuous"/>
      <protection hidden="1"/>
    </xf>
    <xf numFmtId="4" fontId="10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top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4" fontId="4" fillId="0" borderId="35" xfId="0" applyNumberFormat="1" applyFont="1" applyBorder="1" applyAlignment="1" applyProtection="1">
      <alignment horizontal="center" vertical="center"/>
      <protection hidden="1"/>
    </xf>
    <xf numFmtId="4" fontId="4" fillId="0" borderId="17" xfId="0" applyNumberFormat="1" applyFont="1" applyBorder="1" applyAlignment="1" applyProtection="1">
      <alignment horizontal="center"/>
      <protection hidden="1"/>
    </xf>
    <xf numFmtId="0" fontId="0" fillId="0" borderId="26" xfId="0" applyBorder="1" applyProtection="1"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0" fillId="0" borderId="26" xfId="0" applyFont="1" applyBorder="1" applyAlignment="1" applyProtection="1">
      <alignment horizontal="center" vertical="center"/>
      <protection hidden="1"/>
    </xf>
    <xf numFmtId="4" fontId="10" fillId="0" borderId="26" xfId="0" applyNumberFormat="1" applyFont="1" applyBorder="1" applyAlignment="1" applyProtection="1">
      <alignment horizontal="right" vertical="center"/>
      <protection hidden="1"/>
    </xf>
    <xf numFmtId="4" fontId="4" fillId="0" borderId="40" xfId="0" applyNumberFormat="1" applyFont="1" applyBorder="1" applyAlignment="1" applyProtection="1">
      <alignment horizontal="right"/>
      <protection hidden="1"/>
    </xf>
    <xf numFmtId="49" fontId="10" fillId="0" borderId="0" xfId="0" quotePrefix="1" applyNumberFormat="1" applyFont="1" applyAlignment="1" applyProtection="1">
      <alignment horizontal="center" vertical="top"/>
      <protection hidden="1"/>
    </xf>
    <xf numFmtId="4" fontId="4" fillId="0" borderId="0" xfId="0" applyNumberFormat="1" applyFont="1" applyAlignment="1" applyProtection="1">
      <alignment horizontal="right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4" fontId="10" fillId="0" borderId="22" xfId="0" applyNumberFormat="1" applyFont="1" applyBorder="1" applyAlignment="1" applyProtection="1">
      <alignment horizontal="right" vertical="center"/>
      <protection hidden="1"/>
    </xf>
    <xf numFmtId="0" fontId="10" fillId="0" borderId="0" xfId="0" quotePrefix="1" applyFont="1" applyAlignment="1" applyProtection="1">
      <alignment horizontal="center" vertical="top"/>
      <protection hidden="1"/>
    </xf>
    <xf numFmtId="4" fontId="10" fillId="0" borderId="41" xfId="0" applyNumberFormat="1" applyFont="1" applyBorder="1" applyAlignment="1" applyProtection="1">
      <alignment horizontal="right"/>
      <protection hidden="1"/>
    </xf>
    <xf numFmtId="4" fontId="4" fillId="0" borderId="29" xfId="0" applyNumberFormat="1" applyFont="1" applyBorder="1" applyAlignment="1" applyProtection="1">
      <alignment horizontal="right"/>
      <protection hidden="1"/>
    </xf>
    <xf numFmtId="10" fontId="4" fillId="0" borderId="28" xfId="1" quotePrefix="1" applyNumberFormat="1" applyFont="1" applyBorder="1" applyAlignment="1" applyProtection="1">
      <alignment horizontal="centerContinuous" vertical="center"/>
      <protection hidden="1"/>
    </xf>
    <xf numFmtId="0" fontId="10" fillId="0" borderId="26" xfId="0" applyFont="1" applyBorder="1" applyAlignment="1" applyProtection="1">
      <alignment vertical="center"/>
      <protection hidden="1"/>
    </xf>
    <xf numFmtId="4" fontId="10" fillId="0" borderId="27" xfId="0" applyNumberFormat="1" applyFont="1" applyBorder="1" applyAlignment="1" applyProtection="1">
      <alignment horizontal="right"/>
      <protection hidden="1"/>
    </xf>
    <xf numFmtId="0" fontId="13" fillId="0" borderId="0" xfId="0" applyFont="1" applyAlignment="1" applyProtection="1">
      <alignment vertical="top"/>
      <protection hidden="1"/>
    </xf>
    <xf numFmtId="4" fontId="4" fillId="0" borderId="24" xfId="0" applyNumberFormat="1" applyFont="1" applyBorder="1" applyAlignment="1" applyProtection="1">
      <alignment horizontal="right"/>
      <protection hidden="1"/>
    </xf>
    <xf numFmtId="10" fontId="4" fillId="0" borderId="0" xfId="1" quotePrefix="1" applyNumberFormat="1" applyFont="1" applyBorder="1" applyAlignment="1" applyProtection="1">
      <alignment horizontal="centerContinuous" vertical="center"/>
      <protection hidden="1"/>
    </xf>
    <xf numFmtId="4" fontId="23" fillId="5" borderId="18" xfId="0" applyNumberFormat="1" applyFont="1" applyFill="1" applyBorder="1" applyAlignment="1" applyProtection="1">
      <alignment horizontal="right" vertical="center"/>
      <protection locked="0"/>
    </xf>
    <xf numFmtId="0" fontId="24" fillId="5" borderId="1" xfId="0" applyFont="1" applyFill="1" applyBorder="1" applyAlignment="1" applyProtection="1">
      <alignment horizontal="centerContinuous"/>
      <protection hidden="1"/>
    </xf>
    <xf numFmtId="49" fontId="11" fillId="5" borderId="7" xfId="0" applyNumberFormat="1" applyFont="1" applyFill="1" applyBorder="1" applyAlignment="1" applyProtection="1">
      <alignment horizontal="centerContinuous"/>
      <protection hidden="1"/>
    </xf>
    <xf numFmtId="49" fontId="11" fillId="5" borderId="19" xfId="0" applyNumberFormat="1" applyFont="1" applyFill="1" applyBorder="1" applyAlignment="1" applyProtection="1">
      <alignment horizontal="centerContinuous"/>
      <protection hidden="1"/>
    </xf>
    <xf numFmtId="0" fontId="4" fillId="0" borderId="22" xfId="0" applyFont="1" applyBorder="1" applyAlignment="1" applyProtection="1">
      <alignment horizontal="center" vertical="top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4" fontId="4" fillId="0" borderId="22" xfId="0" applyNumberFormat="1" applyFont="1" applyBorder="1" applyAlignment="1" applyProtection="1">
      <alignment horizontal="center" vertical="center"/>
      <protection hidden="1"/>
    </xf>
    <xf numFmtId="4" fontId="4" fillId="0" borderId="22" xfId="0" applyNumberFormat="1" applyFont="1" applyBorder="1" applyAlignment="1" applyProtection="1">
      <alignment horizontal="center"/>
      <protection hidden="1"/>
    </xf>
    <xf numFmtId="49" fontId="4" fillId="0" borderId="15" xfId="0" applyNumberFormat="1" applyFont="1" applyBorder="1" applyAlignment="1" applyProtection="1">
      <alignment horizontal="centerContinuous"/>
      <protection hidden="1"/>
    </xf>
    <xf numFmtId="49" fontId="4" fillId="0" borderId="11" xfId="0" applyNumberFormat="1" applyFont="1" applyBorder="1" applyAlignment="1" applyProtection="1">
      <alignment horizontal="centerContinuous"/>
      <protection hidden="1"/>
    </xf>
    <xf numFmtId="49" fontId="4" fillId="0" borderId="12" xfId="0" applyNumberFormat="1" applyFont="1" applyBorder="1" applyAlignment="1" applyProtection="1">
      <alignment horizontal="centerContinuous"/>
      <protection hidden="1"/>
    </xf>
    <xf numFmtId="0" fontId="30" fillId="0" borderId="0" xfId="0" applyFont="1" applyAlignment="1" applyProtection="1">
      <alignment horizontal="centerContinuous"/>
      <protection hidden="1"/>
    </xf>
    <xf numFmtId="49" fontId="4" fillId="0" borderId="6" xfId="0" applyNumberFormat="1" applyFont="1" applyBorder="1" applyAlignment="1" applyProtection="1">
      <alignment horizontal="centerContinuous"/>
      <protection hidden="1"/>
    </xf>
    <xf numFmtId="49" fontId="4" fillId="0" borderId="0" xfId="2" applyNumberFormat="1" applyFont="1" applyFill="1" applyBorder="1" applyAlignment="1" applyProtection="1">
      <alignment horizontal="centerContinuous"/>
      <protection hidden="1"/>
    </xf>
    <xf numFmtId="49" fontId="17" fillId="0" borderId="0" xfId="2" applyNumberFormat="1" applyFont="1" applyFill="1" applyBorder="1" applyAlignment="1" applyProtection="1">
      <alignment horizontal="centerContinuous"/>
      <protection hidden="1"/>
    </xf>
    <xf numFmtId="0" fontId="19" fillId="0" borderId="0" xfId="0" applyFont="1" applyAlignment="1" applyProtection="1">
      <alignment horizontal="centerContinuous"/>
      <protection hidden="1"/>
    </xf>
    <xf numFmtId="49" fontId="19" fillId="0" borderId="0" xfId="2" applyNumberFormat="1" applyFont="1" applyFill="1" applyBorder="1" applyAlignment="1" applyProtection="1">
      <alignment horizontal="centerContinuous"/>
      <protection hidden="1"/>
    </xf>
    <xf numFmtId="49" fontId="19" fillId="0" borderId="13" xfId="2" applyNumberFormat="1" applyFont="1" applyFill="1" applyBorder="1" applyAlignment="1" applyProtection="1">
      <alignment horizontal="centerContinuous"/>
      <protection hidden="1"/>
    </xf>
    <xf numFmtId="49" fontId="4" fillId="0" borderId="6" xfId="0" applyNumberFormat="1" applyFont="1" applyBorder="1" applyAlignment="1" applyProtection="1">
      <alignment horizontal="left"/>
      <protection hidden="1"/>
    </xf>
    <xf numFmtId="49" fontId="4" fillId="0" borderId="6" xfId="0" applyNumberFormat="1" applyFont="1" applyBorder="1" applyAlignment="1" applyProtection="1">
      <alignment horizontal="center"/>
      <protection hidden="1"/>
    </xf>
    <xf numFmtId="49" fontId="4" fillId="0" borderId="0" xfId="2" applyNumberFormat="1" applyFont="1" applyFill="1" applyBorder="1" applyAlignment="1" applyProtection="1">
      <alignment horizontal="center"/>
      <protection hidden="1"/>
    </xf>
    <xf numFmtId="49" fontId="17" fillId="0" borderId="0" xfId="2" applyNumberFormat="1" applyFont="1" applyFill="1" applyBorder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49" fontId="30" fillId="0" borderId="0" xfId="2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49" fontId="19" fillId="0" borderId="0" xfId="2" applyNumberFormat="1" applyFont="1" applyFill="1" applyBorder="1" applyAlignment="1" applyProtection="1">
      <alignment horizontal="center"/>
      <protection hidden="1"/>
    </xf>
    <xf numFmtId="2" fontId="19" fillId="0" borderId="0" xfId="0" applyNumberFormat="1" applyFont="1" applyAlignment="1" applyProtection="1">
      <alignment horizontal="left"/>
      <protection hidden="1"/>
    </xf>
    <xf numFmtId="2" fontId="19" fillId="0" borderId="0" xfId="2" applyNumberFormat="1" applyFont="1" applyFill="1" applyBorder="1" applyAlignment="1" applyProtection="1">
      <alignment horizontal="centerContinuous"/>
      <protection hidden="1"/>
    </xf>
    <xf numFmtId="2" fontId="0" fillId="5" borderId="11" xfId="0" applyNumberFormat="1" applyFill="1" applyBorder="1" applyAlignment="1" applyProtection="1">
      <alignment horizontal="centerContinuous"/>
      <protection hidden="1"/>
    </xf>
    <xf numFmtId="2" fontId="4" fillId="0" borderId="11" xfId="0" applyNumberFormat="1" applyFont="1" applyBorder="1" applyAlignment="1" applyProtection="1">
      <alignment horizontal="centerContinuous"/>
      <protection hidden="1"/>
    </xf>
    <xf numFmtId="2" fontId="19" fillId="0" borderId="0" xfId="0" applyNumberFormat="1" applyFont="1" applyProtection="1">
      <protection hidden="1"/>
    </xf>
    <xf numFmtId="2" fontId="11" fillId="0" borderId="0" xfId="0" applyNumberFormat="1" applyFont="1" applyProtection="1">
      <protection hidden="1"/>
    </xf>
    <xf numFmtId="2" fontId="11" fillId="0" borderId="7" xfId="2" applyNumberFormat="1" applyFont="1" applyFill="1" applyBorder="1" applyAlignment="1" applyProtection="1">
      <alignment horizontal="centerContinuous"/>
      <protection hidden="1"/>
    </xf>
    <xf numFmtId="2" fontId="14" fillId="5" borderId="7" xfId="2" applyNumberFormat="1" applyFont="1" applyFill="1" applyBorder="1" applyAlignment="1" applyProtection="1">
      <protection hidden="1"/>
    </xf>
    <xf numFmtId="10" fontId="5" fillId="0" borderId="7" xfId="0" quotePrefix="1" applyNumberFormat="1" applyFont="1" applyBorder="1" applyAlignment="1" applyProtection="1">
      <alignment horizontal="center" vertical="center"/>
      <protection hidden="1"/>
    </xf>
    <xf numFmtId="2" fontId="4" fillId="0" borderId="0" xfId="2" applyNumberFormat="1" applyFont="1" applyFill="1" applyBorder="1" applyAlignment="1" applyProtection="1">
      <alignment horizontal="centerContinuous"/>
      <protection hidden="1"/>
    </xf>
    <xf numFmtId="49" fontId="4" fillId="0" borderId="13" xfId="2" applyNumberFormat="1" applyFont="1" applyFill="1" applyBorder="1" applyAlignment="1" applyProtection="1">
      <alignment horizontal="centerContinuous"/>
      <protection hidden="1"/>
    </xf>
    <xf numFmtId="49" fontId="4" fillId="0" borderId="46" xfId="0" applyNumberFormat="1" applyFont="1" applyBorder="1" applyAlignment="1" applyProtection="1">
      <alignment horizontal="center"/>
      <protection hidden="1"/>
    </xf>
    <xf numFmtId="49" fontId="4" fillId="0" borderId="47" xfId="0" applyNumberFormat="1" applyFont="1" applyBorder="1" applyAlignment="1" applyProtection="1">
      <alignment horizontal="center"/>
      <protection hidden="1"/>
    </xf>
    <xf numFmtId="49" fontId="4" fillId="0" borderId="48" xfId="0" applyNumberFormat="1" applyFont="1" applyBorder="1" applyAlignment="1" applyProtection="1">
      <alignment horizontal="center"/>
      <protection hidden="1"/>
    </xf>
    <xf numFmtId="49" fontId="4" fillId="0" borderId="10" xfId="2" applyNumberFormat="1" applyFont="1" applyFill="1" applyBorder="1" applyAlignment="1" applyProtection="1">
      <alignment horizontal="center"/>
      <protection hidden="1"/>
    </xf>
    <xf numFmtId="49" fontId="4" fillId="0" borderId="39" xfId="2" applyNumberFormat="1" applyFont="1" applyFill="1" applyBorder="1" applyAlignment="1" applyProtection="1">
      <alignment horizontal="center"/>
      <protection hidden="1"/>
    </xf>
    <xf numFmtId="49" fontId="4" fillId="0" borderId="7" xfId="2" applyNumberFormat="1" applyFont="1" applyFill="1" applyBorder="1" applyAlignment="1" applyProtection="1">
      <alignment horizontal="center"/>
      <protection hidden="1"/>
    </xf>
    <xf numFmtId="49" fontId="4" fillId="0" borderId="28" xfId="2" applyNumberFormat="1" applyFont="1" applyFill="1" applyBorder="1" applyAlignment="1" applyProtection="1">
      <alignment horizontal="center"/>
      <protection hidden="1"/>
    </xf>
    <xf numFmtId="10" fontId="5" fillId="0" borderId="28" xfId="0" applyNumberFormat="1" applyFont="1" applyBorder="1" applyProtection="1">
      <protection hidden="1"/>
    </xf>
    <xf numFmtId="2" fontId="0" fillId="0" borderId="0" xfId="0" applyNumberFormat="1" applyProtection="1">
      <protection hidden="1"/>
    </xf>
    <xf numFmtId="0" fontId="0" fillId="0" borderId="21" xfId="0" applyBorder="1" applyAlignment="1" applyProtection="1">
      <alignment horizontal="centerContinuous"/>
      <protection hidden="1"/>
    </xf>
    <xf numFmtId="0" fontId="0" fillId="0" borderId="22" xfId="0" applyBorder="1" applyAlignment="1" applyProtection="1">
      <alignment horizontal="centerContinuous"/>
      <protection hidden="1"/>
    </xf>
    <xf numFmtId="0" fontId="0" fillId="0" borderId="20" xfId="0" applyBorder="1" applyAlignment="1" applyProtection="1">
      <alignment horizontal="centerContinuous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Continuous"/>
      <protection hidden="1"/>
    </xf>
    <xf numFmtId="0" fontId="0" fillId="0" borderId="28" xfId="0" applyBorder="1" applyAlignment="1" applyProtection="1">
      <alignment horizontal="centerContinuous"/>
      <protection hidden="1"/>
    </xf>
    <xf numFmtId="0" fontId="0" fillId="0" borderId="29" xfId="0" applyBorder="1" applyAlignment="1" applyProtection="1">
      <alignment horizontal="centerContinuous"/>
      <protection hidden="1"/>
    </xf>
    <xf numFmtId="0" fontId="4" fillId="0" borderId="46" xfId="0" applyFont="1" applyBorder="1" applyAlignment="1" applyProtection="1">
      <alignment horizontal="centerContinuous"/>
      <protection hidden="1"/>
    </xf>
    <xf numFmtId="0" fontId="0" fillId="0" borderId="10" xfId="0" applyBorder="1" applyAlignment="1" applyProtection="1">
      <alignment horizontal="centerContinuous"/>
      <protection hidden="1"/>
    </xf>
    <xf numFmtId="10" fontId="0" fillId="0" borderId="10" xfId="0" applyNumberFormat="1" applyBorder="1" applyAlignment="1" applyProtection="1">
      <alignment horizontal="centerContinuous"/>
      <protection hidden="1"/>
    </xf>
    <xf numFmtId="0" fontId="0" fillId="0" borderId="39" xfId="0" applyBorder="1" applyAlignment="1" applyProtection="1">
      <alignment horizontal="centerContinuous"/>
      <protection hidden="1"/>
    </xf>
    <xf numFmtId="10" fontId="0" fillId="0" borderId="39" xfId="0" applyNumberFormat="1" applyBorder="1" applyAlignment="1" applyProtection="1">
      <alignment horizontal="centerContinuous"/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left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42" xfId="0" applyBorder="1" applyAlignment="1" applyProtection="1">
      <alignment horizontal="centerContinuous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10" fontId="0" fillId="0" borderId="29" xfId="0" applyNumberFormat="1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4" fillId="0" borderId="21" xfId="0" applyFont="1" applyBorder="1" applyAlignment="1" applyProtection="1">
      <alignment horizontal="centerContinuous"/>
      <protection hidden="1"/>
    </xf>
    <xf numFmtId="0" fontId="4" fillId="0" borderId="22" xfId="0" applyFont="1" applyBorder="1" applyAlignment="1" applyProtection="1">
      <alignment horizontal="centerContinuous"/>
      <protection hidden="1"/>
    </xf>
    <xf numFmtId="0" fontId="4" fillId="0" borderId="20" xfId="0" applyFont="1" applyBorder="1" applyAlignment="1" applyProtection="1">
      <alignment horizontal="centerContinuous"/>
      <protection hidden="1"/>
    </xf>
    <xf numFmtId="0" fontId="4" fillId="0" borderId="29" xfId="0" applyFont="1" applyBorder="1" applyAlignment="1" applyProtection="1">
      <alignment horizontal="center"/>
      <protection hidden="1"/>
    </xf>
    <xf numFmtId="0" fontId="4" fillId="0" borderId="16" xfId="0" applyFont="1" applyBorder="1" applyAlignment="1" applyProtection="1">
      <alignment horizontal="centerContinuous"/>
      <protection hidden="1"/>
    </xf>
    <xf numFmtId="0" fontId="4" fillId="0" borderId="29" xfId="0" applyFont="1" applyBorder="1" applyAlignment="1" applyProtection="1">
      <alignment horizontal="centerContinuous"/>
      <protection hidden="1"/>
    </xf>
    <xf numFmtId="0" fontId="0" fillId="0" borderId="41" xfId="0" applyBorder="1" applyAlignment="1" applyProtection="1">
      <alignment horizontal="centerContinuous"/>
      <protection hidden="1"/>
    </xf>
    <xf numFmtId="2" fontId="0" fillId="0" borderId="30" xfId="0" applyNumberFormat="1" applyBorder="1" applyAlignment="1" applyProtection="1">
      <alignment horizontal="centerContinuous"/>
      <protection hidden="1"/>
    </xf>
    <xf numFmtId="0" fontId="0" fillId="0" borderId="46" xfId="0" applyBorder="1" applyAlignment="1" applyProtection="1">
      <alignment horizontal="centerContinuous"/>
      <protection hidden="1"/>
    </xf>
    <xf numFmtId="0" fontId="0" fillId="0" borderId="7" xfId="0" applyBorder="1" applyAlignment="1" applyProtection="1">
      <alignment horizontal="centerContinuous"/>
      <protection hidden="1"/>
    </xf>
    <xf numFmtId="0" fontId="0" fillId="0" borderId="43" xfId="0" applyBorder="1" applyAlignment="1" applyProtection="1">
      <alignment horizontal="centerContinuous"/>
      <protection hidden="1"/>
    </xf>
    <xf numFmtId="2" fontId="0" fillId="0" borderId="33" xfId="0" applyNumberFormat="1" applyBorder="1" applyAlignment="1" applyProtection="1">
      <alignment horizontal="centerContinuous"/>
      <protection hidden="1"/>
    </xf>
    <xf numFmtId="10" fontId="0" fillId="0" borderId="50" xfId="0" applyNumberFormat="1" applyBorder="1" applyAlignment="1" applyProtection="1">
      <alignment horizontal="centerContinuous"/>
      <protection hidden="1"/>
    </xf>
    <xf numFmtId="0" fontId="0" fillId="0" borderId="51" xfId="0" applyBorder="1" applyAlignment="1" applyProtection="1">
      <alignment horizontal="centerContinuous"/>
      <protection hidden="1"/>
    </xf>
    <xf numFmtId="2" fontId="0" fillId="0" borderId="49" xfId="0" applyNumberFormat="1" applyBorder="1" applyAlignment="1" applyProtection="1">
      <alignment horizontal="centerContinuous"/>
      <protection hidden="1"/>
    </xf>
    <xf numFmtId="0" fontId="0" fillId="0" borderId="47" xfId="0" applyBorder="1" applyAlignment="1" applyProtection="1">
      <alignment horizontal="centerContinuous"/>
      <protection hidden="1"/>
    </xf>
    <xf numFmtId="0" fontId="0" fillId="0" borderId="52" xfId="0" applyBorder="1" applyAlignment="1" applyProtection="1">
      <alignment horizontal="centerContinuous"/>
      <protection hidden="1"/>
    </xf>
    <xf numFmtId="2" fontId="0" fillId="0" borderId="38" xfId="0" applyNumberFormat="1" applyBorder="1" applyAlignment="1" applyProtection="1">
      <alignment horizontal="centerContinuous"/>
      <protection hidden="1"/>
    </xf>
    <xf numFmtId="49" fontId="19" fillId="0" borderId="6" xfId="0" applyNumberFormat="1" applyFont="1" applyBorder="1" applyAlignment="1" applyProtection="1">
      <alignment horizontal="left"/>
      <protection hidden="1"/>
    </xf>
    <xf numFmtId="49" fontId="19" fillId="0" borderId="6" xfId="0" applyNumberFormat="1" applyFont="1" applyBorder="1" applyAlignment="1" applyProtection="1">
      <alignment horizontal="centerContinuous"/>
      <protection hidden="1"/>
    </xf>
    <xf numFmtId="10" fontId="0" fillId="0" borderId="48" xfId="0" applyNumberFormat="1" applyBorder="1" applyAlignment="1" applyProtection="1">
      <alignment horizontal="centerContinuous"/>
      <protection hidden="1"/>
    </xf>
    <xf numFmtId="10" fontId="0" fillId="0" borderId="0" xfId="0" applyNumberFormat="1" applyProtection="1">
      <protection hidden="1"/>
    </xf>
    <xf numFmtId="2" fontId="0" fillId="0" borderId="26" xfId="0" applyNumberFormat="1" applyBorder="1" applyProtection="1">
      <protection hidden="1"/>
    </xf>
    <xf numFmtId="2" fontId="13" fillId="0" borderId="0" xfId="0" applyNumberFormat="1" applyFont="1" applyAlignment="1" applyProtection="1">
      <alignment horizontal="centerContinuous"/>
      <protection hidden="1"/>
    </xf>
    <xf numFmtId="10" fontId="4" fillId="0" borderId="42" xfId="0" applyNumberFormat="1" applyFont="1" applyBorder="1" applyAlignment="1" applyProtection="1">
      <alignment horizontal="centerContinuous"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0" fillId="0" borderId="30" xfId="0" applyBorder="1" applyAlignment="1" applyProtection="1">
      <alignment horizontal="centerContinuous"/>
      <protection hidden="1"/>
    </xf>
    <xf numFmtId="2" fontId="19" fillId="0" borderId="53" xfId="2" applyNumberFormat="1" applyFont="1" applyFill="1" applyBorder="1" applyAlignment="1" applyProtection="1">
      <alignment horizontal="center"/>
      <protection hidden="1"/>
    </xf>
    <xf numFmtId="2" fontId="19" fillId="6" borderId="54" xfId="2" applyNumberFormat="1" applyFont="1" applyFill="1" applyBorder="1" applyAlignment="1" applyProtection="1">
      <alignment horizontal="center"/>
      <protection hidden="1"/>
    </xf>
    <xf numFmtId="10" fontId="19" fillId="5" borderId="34" xfId="2" applyNumberFormat="1" applyFont="1" applyFill="1" applyBorder="1" applyAlignment="1" applyProtection="1">
      <alignment horizontal="center"/>
      <protection locked="0"/>
    </xf>
    <xf numFmtId="2" fontId="19" fillId="0" borderId="54" xfId="2" applyNumberFormat="1" applyFont="1" applyFill="1" applyBorder="1" applyAlignment="1" applyProtection="1">
      <alignment horizontal="center"/>
      <protection hidden="1"/>
    </xf>
    <xf numFmtId="2" fontId="19" fillId="6" borderId="55" xfId="2" applyNumberFormat="1" applyFont="1" applyFill="1" applyBorder="1" applyAlignment="1" applyProtection="1">
      <alignment horizontal="center"/>
      <protection hidden="1"/>
    </xf>
    <xf numFmtId="10" fontId="19" fillId="0" borderId="56" xfId="2" applyNumberFormat="1" applyFont="1" applyFill="1" applyBorder="1" applyAlignment="1" applyProtection="1">
      <alignment horizontal="center"/>
      <protection hidden="1"/>
    </xf>
    <xf numFmtId="49" fontId="19" fillId="0" borderId="36" xfId="2" applyNumberFormat="1" applyFont="1" applyFill="1" applyBorder="1" applyAlignment="1" applyProtection="1">
      <alignment horizontal="center"/>
      <protection hidden="1"/>
    </xf>
    <xf numFmtId="49" fontId="19" fillId="0" borderId="31" xfId="2" applyNumberFormat="1" applyFont="1" applyFill="1" applyBorder="1" applyAlignment="1" applyProtection="1">
      <alignment horizontal="center"/>
      <protection hidden="1"/>
    </xf>
    <xf numFmtId="49" fontId="19" fillId="0" borderId="31" xfId="2" applyNumberFormat="1" applyFont="1" applyFill="1" applyBorder="1" applyAlignment="1" applyProtection="1">
      <alignment horizontal="centerContinuous"/>
      <protection hidden="1"/>
    </xf>
    <xf numFmtId="0" fontId="0" fillId="0" borderId="31" xfId="0" applyBorder="1" applyProtection="1">
      <protection hidden="1"/>
    </xf>
    <xf numFmtId="49" fontId="19" fillId="0" borderId="37" xfId="2" applyNumberFormat="1" applyFont="1" applyFill="1" applyBorder="1" applyAlignment="1" applyProtection="1">
      <alignment horizontal="centerContinuous"/>
      <protection hidden="1"/>
    </xf>
    <xf numFmtId="49" fontId="11" fillId="0" borderId="18" xfId="2" applyNumberFormat="1" applyFont="1" applyFill="1" applyBorder="1" applyAlignment="1" applyProtection="1">
      <alignment horizontal="center"/>
      <protection hidden="1"/>
    </xf>
    <xf numFmtId="49" fontId="11" fillId="0" borderId="10" xfId="2" applyNumberFormat="1" applyFont="1" applyFill="1" applyBorder="1" applyAlignment="1" applyProtection="1">
      <alignment horizontal="center"/>
      <protection hidden="1"/>
    </xf>
    <xf numFmtId="49" fontId="11" fillId="0" borderId="10" xfId="2" applyNumberFormat="1" applyFont="1" applyFill="1" applyBorder="1" applyAlignment="1" applyProtection="1">
      <protection hidden="1"/>
    </xf>
    <xf numFmtId="0" fontId="0" fillId="0" borderId="10" xfId="0" applyBorder="1" applyProtection="1">
      <protection hidden="1"/>
    </xf>
    <xf numFmtId="2" fontId="19" fillId="0" borderId="9" xfId="2" applyNumberFormat="1" applyFont="1" applyFill="1" applyBorder="1" applyAlignment="1" applyProtection="1">
      <alignment horizontal="centerContinuous"/>
      <protection hidden="1"/>
    </xf>
    <xf numFmtId="49" fontId="19" fillId="6" borderId="57" xfId="2" applyNumberFormat="1" applyFont="1" applyFill="1" applyBorder="1" applyAlignment="1" applyProtection="1">
      <alignment horizontal="center"/>
      <protection hidden="1"/>
    </xf>
    <xf numFmtId="49" fontId="19" fillId="6" borderId="34" xfId="2" applyNumberFormat="1" applyFont="1" applyFill="1" applyBorder="1" applyAlignment="1" applyProtection="1">
      <alignment horizontal="center"/>
      <protection hidden="1"/>
    </xf>
    <xf numFmtId="2" fontId="10" fillId="0" borderId="0" xfId="0" applyNumberFormat="1" applyFont="1" applyAlignment="1" applyProtection="1">
      <alignment vertical="center"/>
      <protection hidden="1"/>
    </xf>
    <xf numFmtId="2" fontId="4" fillId="0" borderId="35" xfId="0" applyNumberFormat="1" applyFont="1" applyBorder="1" applyAlignment="1" applyProtection="1">
      <alignment horizontal="center" vertical="center"/>
      <protection hidden="1"/>
    </xf>
    <xf numFmtId="2" fontId="4" fillId="0" borderId="22" xfId="0" applyNumberFormat="1" applyFont="1" applyBorder="1" applyAlignment="1" applyProtection="1">
      <alignment horizontal="center" vertical="center"/>
      <protection hidden="1"/>
    </xf>
    <xf numFmtId="2" fontId="10" fillId="0" borderId="31" xfId="0" applyNumberFormat="1" applyFont="1" applyBorder="1" applyAlignment="1" applyProtection="1">
      <alignment horizontal="center" vertical="center"/>
      <protection hidden="1"/>
    </xf>
    <xf numFmtId="2" fontId="10" fillId="0" borderId="26" xfId="0" applyNumberFormat="1" applyFont="1" applyBorder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2" fontId="10" fillId="0" borderId="28" xfId="0" applyNumberFormat="1" applyFont="1" applyBorder="1" applyAlignment="1" applyProtection="1">
      <alignment horizontal="center" vertical="center"/>
      <protection hidden="1"/>
    </xf>
    <xf numFmtId="2" fontId="1" fillId="0" borderId="28" xfId="0" applyNumberFormat="1" applyFont="1" applyBorder="1" applyProtection="1">
      <protection hidden="1"/>
    </xf>
    <xf numFmtId="2" fontId="4" fillId="0" borderId="0" xfId="1" quotePrefix="1" applyNumberFormat="1" applyFont="1" applyBorder="1" applyAlignment="1" applyProtection="1">
      <alignment horizontal="centerContinuous" vertical="center"/>
      <protection hidden="1"/>
    </xf>
    <xf numFmtId="2" fontId="10" fillId="0" borderId="26" xfId="0" applyNumberFormat="1" applyFont="1" applyBorder="1" applyAlignment="1" applyProtection="1">
      <alignment vertical="center"/>
      <protection hidden="1"/>
    </xf>
    <xf numFmtId="49" fontId="10" fillId="0" borderId="0" xfId="0" applyNumberFormat="1" applyFont="1" applyAlignment="1" applyProtection="1">
      <alignment horizontal="left"/>
      <protection hidden="1"/>
    </xf>
    <xf numFmtId="49" fontId="10" fillId="0" borderId="0" xfId="0" applyNumberFormat="1" applyFont="1" applyAlignment="1" applyProtection="1">
      <alignment horizontal="centerContinuous"/>
      <protection hidden="1"/>
    </xf>
    <xf numFmtId="49" fontId="13" fillId="0" borderId="0" xfId="2" applyNumberFormat="1" applyFont="1" applyFill="1" applyBorder="1" applyAlignment="1" applyProtection="1">
      <alignment horizontal="centerContinuous"/>
      <protection hidden="1"/>
    </xf>
    <xf numFmtId="10" fontId="17" fillId="0" borderId="0" xfId="2" applyNumberFormat="1" applyFont="1" applyFill="1" applyBorder="1" applyAlignment="1" applyProtection="1">
      <alignment horizontal="center"/>
      <protection locked="0"/>
    </xf>
    <xf numFmtId="10" fontId="17" fillId="0" borderId="0" xfId="2" applyNumberFormat="1" applyFont="1" applyFill="1" applyBorder="1" applyAlignment="1" applyProtection="1">
      <alignment horizontal="center"/>
      <protection hidden="1"/>
    </xf>
    <xf numFmtId="49" fontId="4" fillId="0" borderId="16" xfId="2" applyNumberFormat="1" applyFont="1" applyFill="1" applyBorder="1" applyAlignment="1" applyProtection="1">
      <alignment horizontal="centerContinuous"/>
      <protection hidden="1"/>
    </xf>
    <xf numFmtId="49" fontId="4" fillId="0" borderId="16" xfId="2" applyNumberFormat="1" applyFont="1" applyFill="1" applyBorder="1" applyAlignment="1" applyProtection="1">
      <alignment horizontal="centerContinuous" vertical="center"/>
      <protection hidden="1"/>
    </xf>
    <xf numFmtId="0" fontId="10" fillId="0" borderId="42" xfId="0" applyFont="1" applyBorder="1" applyAlignment="1" applyProtection="1">
      <alignment horizontal="center" vertical="center"/>
      <protection hidden="1"/>
    </xf>
    <xf numFmtId="10" fontId="11" fillId="0" borderId="47" xfId="0" applyNumberFormat="1" applyFont="1" applyBorder="1" applyAlignment="1" applyProtection="1">
      <alignment horizontal="centerContinuous"/>
      <protection locked="0"/>
    </xf>
    <xf numFmtId="10" fontId="11" fillId="0" borderId="48" xfId="0" applyNumberFormat="1" applyFont="1" applyBorder="1" applyAlignment="1" applyProtection="1">
      <alignment horizontal="centerContinuous"/>
      <protection locked="0"/>
    </xf>
    <xf numFmtId="2" fontId="11" fillId="0" borderId="29" xfId="0" applyNumberFormat="1" applyFont="1" applyBorder="1" applyAlignment="1" applyProtection="1">
      <alignment horizontal="center"/>
      <protection locked="0"/>
    </xf>
    <xf numFmtId="39" fontId="14" fillId="0" borderId="0" xfId="0" applyNumberFormat="1" applyFont="1"/>
    <xf numFmtId="9" fontId="14" fillId="0" borderId="0" xfId="0" applyNumberFormat="1" applyFont="1"/>
    <xf numFmtId="2" fontId="14" fillId="0" borderId="0" xfId="0" applyNumberFormat="1" applyFont="1"/>
    <xf numFmtId="165" fontId="14" fillId="0" borderId="0" xfId="0" applyNumberFormat="1" applyFont="1"/>
    <xf numFmtId="49" fontId="14" fillId="0" borderId="1" xfId="0" applyNumberFormat="1" applyFont="1" applyBorder="1" applyAlignment="1" applyProtection="1">
      <alignment horizontal="left"/>
      <protection locked="0"/>
    </xf>
    <xf numFmtId="166" fontId="14" fillId="0" borderId="7" xfId="2" applyNumberFormat="1" applyFont="1" applyFill="1" applyBorder="1" applyAlignment="1" applyProtection="1">
      <protection locked="0"/>
    </xf>
    <xf numFmtId="39" fontId="22" fillId="0" borderId="3" xfId="2" applyNumberFormat="1" applyFont="1" applyFill="1" applyBorder="1" applyAlignment="1" applyProtection="1">
      <alignment horizontal="centerContinuous"/>
      <protection locked="0"/>
    </xf>
    <xf numFmtId="0" fontId="14" fillId="0" borderId="0" xfId="0" applyFont="1" applyProtection="1">
      <protection locked="0"/>
    </xf>
    <xf numFmtId="49" fontId="14" fillId="0" borderId="7" xfId="0" applyNumberFormat="1" applyFont="1" applyBorder="1" applyProtection="1">
      <protection locked="0"/>
    </xf>
    <xf numFmtId="0" fontId="33" fillId="0" borderId="19" xfId="0" applyFont="1" applyBorder="1" applyAlignment="1" applyProtection="1">
      <alignment horizontal="left"/>
      <protection locked="0"/>
    </xf>
    <xf numFmtId="0" fontId="35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4" fontId="35" fillId="0" borderId="0" xfId="0" applyNumberFormat="1" applyFont="1" applyAlignment="1">
      <alignment vertical="center"/>
    </xf>
    <xf numFmtId="0" fontId="35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35" fillId="0" borderId="10" xfId="0" applyFont="1" applyBorder="1"/>
    <xf numFmtId="0" fontId="35" fillId="0" borderId="9" xfId="0" applyFont="1" applyBorder="1"/>
    <xf numFmtId="0" fontId="35" fillId="0" borderId="18" xfId="0" applyFont="1" applyBorder="1"/>
    <xf numFmtId="0" fontId="7" fillId="0" borderId="9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10" fillId="0" borderId="0" xfId="0" applyFont="1" applyAlignment="1" applyProtection="1">
      <alignment vertical="top" wrapText="1"/>
      <protection hidden="1"/>
    </xf>
    <xf numFmtId="0" fontId="4" fillId="0" borderId="35" xfId="0" applyFont="1" applyBorder="1" applyAlignment="1" applyProtection="1">
      <alignment vertical="top" wrapText="1"/>
      <protection hidden="1"/>
    </xf>
    <xf numFmtId="0" fontId="4" fillId="0" borderId="22" xfId="0" applyFont="1" applyBorder="1" applyAlignment="1" applyProtection="1">
      <alignment vertical="top" wrapText="1"/>
      <protection hidden="1"/>
    </xf>
    <xf numFmtId="0" fontId="0" fillId="0" borderId="26" xfId="0" applyBorder="1" applyAlignment="1" applyProtection="1">
      <alignment wrapText="1"/>
      <protection hidden="1"/>
    </xf>
    <xf numFmtId="0" fontId="4" fillId="0" borderId="26" xfId="0" quotePrefix="1" applyFont="1" applyBorder="1" applyAlignment="1" applyProtection="1">
      <alignment horizontal="right" vertical="top" wrapText="1"/>
      <protection hidden="1"/>
    </xf>
    <xf numFmtId="0" fontId="4" fillId="0" borderId="0" xfId="0" quotePrefix="1" applyFont="1" applyAlignment="1" applyProtection="1">
      <alignment horizontal="right" vertical="top" wrapText="1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10" fillId="0" borderId="31" xfId="0" applyFont="1" applyBorder="1" applyAlignment="1" applyProtection="1">
      <alignment vertical="top" wrapText="1"/>
      <protection hidden="1"/>
    </xf>
    <xf numFmtId="0" fontId="4" fillId="0" borderId="16" xfId="0" applyFont="1" applyBorder="1" applyAlignment="1" applyProtection="1">
      <alignment horizontal="right" vertical="top" wrapText="1"/>
      <protection hidden="1"/>
    </xf>
    <xf numFmtId="0" fontId="4" fillId="0" borderId="26" xfId="0" quotePrefix="1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0" fillId="0" borderId="31" xfId="0" applyFont="1" applyBorder="1" applyAlignment="1" applyProtection="1">
      <alignment horizontal="center" vertical="center" wrapText="1"/>
      <protection hidden="1"/>
    </xf>
    <xf numFmtId="2" fontId="10" fillId="0" borderId="31" xfId="0" applyNumberFormat="1" applyFont="1" applyBorder="1" applyAlignment="1" applyProtection="1">
      <alignment horizontal="center" vertical="center" wrapText="1"/>
      <protection hidden="1"/>
    </xf>
    <xf numFmtId="4" fontId="10" fillId="0" borderId="31" xfId="0" applyNumberFormat="1" applyFont="1" applyBorder="1" applyAlignment="1" applyProtection="1">
      <alignment horizontal="right" vertical="center" wrapText="1"/>
      <protection hidden="1"/>
    </xf>
    <xf numFmtId="4" fontId="10" fillId="0" borderId="37" xfId="0" applyNumberFormat="1" applyFont="1" applyBorder="1" applyAlignment="1" applyProtection="1">
      <alignment horizontal="right" vertical="center" wrapText="1"/>
      <protection hidden="1"/>
    </xf>
    <xf numFmtId="2" fontId="10" fillId="0" borderId="18" xfId="0" applyNumberFormat="1" applyFont="1" applyBorder="1" applyAlignment="1" applyProtection="1">
      <alignment horizontal="center" vertical="center" wrapText="1"/>
      <protection hidden="1"/>
    </xf>
    <xf numFmtId="4" fontId="10" fillId="0" borderId="18" xfId="0" applyNumberFormat="1" applyFont="1" applyBorder="1" applyAlignment="1" applyProtection="1">
      <alignment horizontal="right" vertical="center" wrapText="1"/>
      <protection locked="0"/>
    </xf>
    <xf numFmtId="4" fontId="10" fillId="0" borderId="18" xfId="0" applyNumberFormat="1" applyFont="1" applyBorder="1" applyAlignment="1" applyProtection="1">
      <alignment horizontal="right" vertical="center" wrapText="1"/>
      <protection hidden="1"/>
    </xf>
    <xf numFmtId="0" fontId="10" fillId="0" borderId="26" xfId="0" applyFont="1" applyBorder="1" applyAlignment="1" applyProtection="1">
      <alignment horizontal="center" vertical="center" wrapText="1"/>
      <protection hidden="1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4" fontId="10" fillId="0" borderId="26" xfId="0" applyNumberFormat="1" applyFont="1" applyBorder="1" applyAlignment="1" applyProtection="1">
      <alignment horizontal="right" vertical="center" wrapText="1"/>
      <protection locked="0"/>
    </xf>
    <xf numFmtId="4" fontId="10" fillId="0" borderId="26" xfId="0" applyNumberFormat="1" applyFont="1" applyBorder="1" applyAlignment="1" applyProtection="1">
      <alignment horizontal="right" vertical="center" wrapText="1"/>
      <protection hidden="1"/>
    </xf>
    <xf numFmtId="4" fontId="10" fillId="0" borderId="31" xfId="0" applyNumberFormat="1" applyFont="1" applyBorder="1" applyAlignment="1" applyProtection="1">
      <alignment horizontal="right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2" fontId="10" fillId="0" borderId="11" xfId="0" applyNumberFormat="1" applyFont="1" applyBorder="1" applyAlignment="1" applyProtection="1">
      <alignment horizontal="center" vertical="center" wrapText="1"/>
      <protection hidden="1"/>
    </xf>
    <xf numFmtId="4" fontId="10" fillId="0" borderId="10" xfId="0" applyNumberFormat="1" applyFont="1" applyBorder="1" applyAlignment="1" applyProtection="1">
      <alignment horizontal="right" vertical="center" wrapText="1"/>
      <protection locked="0"/>
    </xf>
    <xf numFmtId="4" fontId="10" fillId="0" borderId="10" xfId="0" applyNumberFormat="1" applyFont="1" applyBorder="1" applyAlignment="1" applyProtection="1">
      <alignment horizontal="right" vertical="center" wrapText="1"/>
      <protection hidden="1"/>
    </xf>
    <xf numFmtId="4" fontId="10" fillId="0" borderId="14" xfId="0" applyNumberFormat="1" applyFont="1" applyBorder="1" applyAlignment="1" applyProtection="1">
      <alignment horizontal="right" vertical="center" wrapText="1"/>
      <protection hidden="1"/>
    </xf>
    <xf numFmtId="4" fontId="10" fillId="0" borderId="26" xfId="0" applyNumberFormat="1" applyFont="1" applyBorder="1" applyAlignment="1" applyProtection="1">
      <alignment horizontal="center" vertical="center" wrapText="1"/>
      <protection hidden="1"/>
    </xf>
    <xf numFmtId="0" fontId="4" fillId="0" borderId="36" xfId="0" applyFont="1" applyBorder="1" applyAlignment="1" applyProtection="1">
      <alignment vertical="center" wrapText="1"/>
      <protection hidden="1"/>
    </xf>
    <xf numFmtId="4" fontId="10" fillId="0" borderId="32" xfId="0" applyNumberFormat="1" applyFont="1" applyBorder="1" applyAlignment="1" applyProtection="1">
      <alignment horizontal="right" vertical="center" wrapText="1"/>
      <protection hidden="1"/>
    </xf>
    <xf numFmtId="4" fontId="10" fillId="0" borderId="2" xfId="0" applyNumberFormat="1" applyFont="1" applyBorder="1" applyAlignment="1" applyProtection="1">
      <alignment horizontal="right" vertical="center" wrapText="1"/>
      <protection hidden="1"/>
    </xf>
    <xf numFmtId="0" fontId="4" fillId="0" borderId="39" xfId="0" applyFont="1" applyBorder="1" applyAlignment="1" applyProtection="1">
      <alignment horizontal="right" vertical="center" wrapText="1"/>
      <protection hidden="1"/>
    </xf>
    <xf numFmtId="4" fontId="4" fillId="0" borderId="40" xfId="0" applyNumberFormat="1" applyFont="1" applyBorder="1" applyAlignment="1" applyProtection="1">
      <alignment horizontal="right" vertical="center" wrapText="1"/>
      <protection hidden="1"/>
    </xf>
    <xf numFmtId="0" fontId="0" fillId="0" borderId="26" xfId="0" applyBorder="1" applyAlignment="1" applyProtection="1">
      <alignment vertical="center" wrapText="1"/>
      <protection hidden="1"/>
    </xf>
    <xf numFmtId="2" fontId="0" fillId="0" borderId="26" xfId="0" applyNumberFormat="1" applyBorder="1" applyAlignment="1" applyProtection="1">
      <alignment vertical="center" wrapText="1"/>
      <protection hidden="1"/>
    </xf>
    <xf numFmtId="0" fontId="0" fillId="0" borderId="26" xfId="0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4" fontId="10" fillId="0" borderId="24" xfId="0" applyNumberFormat="1" applyFont="1" applyBorder="1" applyAlignment="1" applyProtection="1">
      <alignment horizontal="right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4" fontId="10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26" xfId="0" quotePrefix="1" applyFont="1" applyBorder="1" applyAlignment="1" applyProtection="1">
      <alignment horizontal="right" vertical="center" wrapText="1"/>
      <protection hidden="1"/>
    </xf>
    <xf numFmtId="2" fontId="38" fillId="0" borderId="29" xfId="0" applyNumberFormat="1" applyFont="1" applyBorder="1" applyAlignment="1" applyProtection="1">
      <alignment horizontal="center"/>
      <protection locked="0"/>
    </xf>
    <xf numFmtId="10" fontId="0" fillId="0" borderId="43" xfId="0" applyNumberFormat="1" applyBorder="1" applyAlignment="1" applyProtection="1">
      <alignment horizontal="centerContinuous"/>
      <protection hidden="1"/>
    </xf>
    <xf numFmtId="2" fontId="0" fillId="0" borderId="23" xfId="0" applyNumberFormat="1" applyBorder="1" applyAlignment="1" applyProtection="1">
      <alignment horizontal="centerContinuous"/>
      <protection hidden="1"/>
    </xf>
    <xf numFmtId="2" fontId="0" fillId="0" borderId="54" xfId="0" applyNumberFormat="1" applyBorder="1" applyAlignment="1" applyProtection="1">
      <alignment horizontal="centerContinuous"/>
      <protection hidden="1"/>
    </xf>
    <xf numFmtId="0" fontId="0" fillId="0" borderId="34" xfId="0" applyBorder="1" applyAlignment="1" applyProtection="1">
      <alignment horizontal="centerContinuous"/>
      <protection hidden="1"/>
    </xf>
    <xf numFmtId="0" fontId="36" fillId="0" borderId="0" xfId="0" applyFont="1" applyAlignment="1" applyProtection="1">
      <alignment horizontal="centerContinuous" vertical="top"/>
      <protection hidden="1"/>
    </xf>
    <xf numFmtId="0" fontId="0" fillId="0" borderId="49" xfId="0" applyBorder="1" applyAlignment="1" applyProtection="1">
      <alignment horizontal="centerContinuous"/>
      <protection hidden="1"/>
    </xf>
    <xf numFmtId="0" fontId="4" fillId="0" borderId="47" xfId="0" applyFont="1" applyBorder="1" applyAlignment="1" applyProtection="1">
      <alignment horizontal="centerContinuous"/>
      <protection hidden="1"/>
    </xf>
    <xf numFmtId="0" fontId="4" fillId="0" borderId="48" xfId="0" applyFont="1" applyBorder="1" applyAlignment="1" applyProtection="1">
      <alignment horizontal="centerContinuous"/>
      <protection hidden="1"/>
    </xf>
    <xf numFmtId="10" fontId="11" fillId="0" borderId="58" xfId="0" applyNumberFormat="1" applyFont="1" applyBorder="1" applyAlignment="1" applyProtection="1">
      <alignment horizontal="centerContinuous"/>
      <protection locked="0"/>
    </xf>
    <xf numFmtId="0" fontId="0" fillId="0" borderId="23" xfId="0" applyBorder="1" applyAlignment="1" applyProtection="1">
      <alignment horizontal="centerContinuous"/>
      <protection hidden="1"/>
    </xf>
    <xf numFmtId="10" fontId="0" fillId="0" borderId="11" xfId="0" applyNumberFormat="1" applyBorder="1" applyAlignment="1" applyProtection="1">
      <alignment horizontal="centerContinuous"/>
      <protection hidden="1"/>
    </xf>
    <xf numFmtId="10" fontId="0" fillId="0" borderId="7" xfId="0" applyNumberFormat="1" applyBorder="1" applyAlignment="1" applyProtection="1">
      <alignment horizontal="centerContinuous"/>
      <protection hidden="1"/>
    </xf>
    <xf numFmtId="10" fontId="0" fillId="0" borderId="10" xfId="0" applyNumberFormat="1" applyBorder="1" applyAlignment="1" applyProtection="1">
      <alignment horizontal="left"/>
      <protection hidden="1"/>
    </xf>
    <xf numFmtId="0" fontId="0" fillId="0" borderId="51" xfId="0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4" fillId="0" borderId="47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Continuous"/>
      <protection hidden="1"/>
    </xf>
    <xf numFmtId="0" fontId="2" fillId="0" borderId="6" xfId="0" applyFont="1" applyBorder="1" applyProtection="1">
      <protection hidden="1"/>
    </xf>
    <xf numFmtId="0" fontId="18" fillId="5" borderId="15" xfId="0" applyFont="1" applyFill="1" applyBorder="1" applyAlignment="1" applyProtection="1">
      <alignment horizontal="centerContinuous"/>
      <protection hidden="1"/>
    </xf>
    <xf numFmtId="49" fontId="2" fillId="0" borderId="6" xfId="0" applyNumberFormat="1" applyFont="1" applyBorder="1" applyProtection="1">
      <protection hidden="1"/>
    </xf>
    <xf numFmtId="49" fontId="2" fillId="0" borderId="0" xfId="0" applyNumberFormat="1" applyFont="1" applyProtection="1">
      <protection hidden="1"/>
    </xf>
    <xf numFmtId="2" fontId="2" fillId="0" borderId="0" xfId="0" applyNumberFormat="1" applyFont="1" applyProtection="1">
      <protection hidden="1"/>
    </xf>
    <xf numFmtId="49" fontId="2" fillId="0" borderId="13" xfId="0" applyNumberFormat="1" applyFont="1" applyBorder="1" applyProtection="1">
      <protection hidden="1"/>
    </xf>
    <xf numFmtId="49" fontId="2" fillId="0" borderId="0" xfId="0" applyNumberFormat="1" applyFont="1" applyAlignment="1" applyProtection="1">
      <alignment horizontal="left"/>
      <protection hidden="1"/>
    </xf>
    <xf numFmtId="49" fontId="2" fillId="0" borderId="0" xfId="2" applyNumberFormat="1" applyFont="1" applyFill="1" applyBorder="1" applyAlignment="1" applyProtection="1">
      <protection hidden="1"/>
    </xf>
    <xf numFmtId="49" fontId="2" fillId="0" borderId="18" xfId="2" applyNumberFormat="1" applyFont="1" applyFill="1" applyBorder="1" applyAlignment="1" applyProtection="1">
      <alignment horizontal="center"/>
      <protection hidden="1"/>
    </xf>
    <xf numFmtId="49" fontId="2" fillId="0" borderId="10" xfId="2" applyNumberFormat="1" applyFont="1" applyFill="1" applyBorder="1" applyAlignment="1" applyProtection="1">
      <alignment horizontal="center"/>
      <protection hidden="1"/>
    </xf>
    <xf numFmtId="49" fontId="2" fillId="0" borderId="10" xfId="2" applyNumberFormat="1" applyFont="1" applyFill="1" applyBorder="1" applyAlignment="1" applyProtection="1">
      <protection hidden="1"/>
    </xf>
    <xf numFmtId="49" fontId="2" fillId="0" borderId="9" xfId="2" applyNumberFormat="1" applyFont="1" applyFill="1" applyBorder="1" applyAlignment="1" applyProtection="1">
      <alignment horizontal="centerContinuous"/>
      <protection hidden="1"/>
    </xf>
    <xf numFmtId="49" fontId="2" fillId="0" borderId="0" xfId="2" applyNumberFormat="1" applyFont="1" applyFill="1" applyBorder="1" applyAlignment="1" applyProtection="1">
      <alignment horizontal="centerContinuous"/>
      <protection hidden="1"/>
    </xf>
    <xf numFmtId="49" fontId="2" fillId="0" borderId="13" xfId="2" applyNumberFormat="1" applyFont="1" applyFill="1" applyBorder="1" applyAlignment="1" applyProtection="1">
      <protection hidden="1"/>
    </xf>
    <xf numFmtId="49" fontId="2" fillId="0" borderId="9" xfId="2" applyNumberFormat="1" applyFont="1" applyFill="1" applyBorder="1" applyAlignment="1" applyProtection="1">
      <protection hidden="1"/>
    </xf>
    <xf numFmtId="49" fontId="2" fillId="0" borderId="59" xfId="2" applyNumberFormat="1" applyFont="1" applyFill="1" applyBorder="1" applyAlignment="1" applyProtection="1">
      <alignment horizontal="center"/>
      <protection hidden="1"/>
    </xf>
    <xf numFmtId="49" fontId="2" fillId="0" borderId="39" xfId="2" applyNumberFormat="1" applyFont="1" applyFill="1" applyBorder="1" applyAlignment="1" applyProtection="1">
      <alignment horizontal="center"/>
      <protection hidden="1"/>
    </xf>
    <xf numFmtId="49" fontId="2" fillId="0" borderId="39" xfId="2" applyNumberFormat="1" applyFont="1" applyFill="1" applyBorder="1" applyAlignment="1" applyProtection="1">
      <protection hidden="1"/>
    </xf>
    <xf numFmtId="49" fontId="2" fillId="0" borderId="60" xfId="2" applyNumberFormat="1" applyFont="1" applyFill="1" applyBorder="1" applyAlignment="1" applyProtection="1">
      <protection hidden="1"/>
    </xf>
    <xf numFmtId="2" fontId="2" fillId="0" borderId="0" xfId="2" applyNumberFormat="1" applyFont="1" applyFill="1" applyBorder="1" applyAlignment="1" applyProtection="1">
      <protection hidden="1"/>
    </xf>
    <xf numFmtId="2" fontId="2" fillId="0" borderId="0" xfId="2" applyNumberFormat="1" applyFont="1" applyFill="1" applyBorder="1" applyAlignment="1" applyProtection="1">
      <alignment horizontal="centerContinuous"/>
      <protection hidden="1"/>
    </xf>
    <xf numFmtId="49" fontId="2" fillId="0" borderId="13" xfId="2" applyNumberFormat="1" applyFont="1" applyFill="1" applyBorder="1" applyAlignment="1" applyProtection="1">
      <alignment horizontal="centerContinuous"/>
      <protection hidden="1"/>
    </xf>
    <xf numFmtId="49" fontId="2" fillId="0" borderId="28" xfId="2" applyNumberFormat="1" applyFont="1" applyFill="1" applyBorder="1" applyAlignment="1" applyProtection="1">
      <alignment horizontal="centerContinuous"/>
      <protection hidden="1"/>
    </xf>
    <xf numFmtId="49" fontId="2" fillId="0" borderId="16" xfId="2" applyNumberFormat="1" applyFont="1" applyFill="1" applyBorder="1" applyAlignment="1" applyProtection="1">
      <alignment horizontal="centerContinuous" vertical="center"/>
      <protection hidden="1"/>
    </xf>
    <xf numFmtId="49" fontId="2" fillId="0" borderId="42" xfId="2" applyNumberFormat="1" applyFont="1" applyFill="1" applyBorder="1" applyAlignment="1" applyProtection="1">
      <alignment horizontal="centerContinuous"/>
      <protection hidden="1"/>
    </xf>
    <xf numFmtId="49" fontId="2" fillId="0" borderId="28" xfId="2" applyNumberFormat="1" applyFont="1" applyFill="1" applyBorder="1" applyAlignment="1" applyProtection="1">
      <alignment horizontal="centerContinuous" vertical="center"/>
      <protection hidden="1"/>
    </xf>
    <xf numFmtId="49" fontId="2" fillId="0" borderId="42" xfId="2" applyNumberFormat="1" applyFont="1" applyFill="1" applyBorder="1" applyAlignment="1" applyProtection="1">
      <alignment horizontal="centerContinuous" vertical="center"/>
      <protection hidden="1"/>
    </xf>
    <xf numFmtId="49" fontId="2" fillId="0" borderId="16" xfId="2" applyNumberFormat="1" applyFont="1" applyFill="1" applyBorder="1" applyAlignment="1" applyProtection="1">
      <alignment horizontal="centerContinuous"/>
      <protection hidden="1"/>
    </xf>
    <xf numFmtId="49" fontId="2" fillId="0" borderId="6" xfId="2" applyNumberFormat="1" applyFont="1" applyFill="1" applyBorder="1" applyAlignment="1" applyProtection="1">
      <alignment horizontal="centerContinuous"/>
      <protection hidden="1"/>
    </xf>
    <xf numFmtId="0" fontId="2" fillId="0" borderId="49" xfId="0" applyFont="1" applyBorder="1" applyAlignment="1" applyProtection="1">
      <alignment horizontal="left"/>
      <protection hidden="1"/>
    </xf>
    <xf numFmtId="39" fontId="14" fillId="0" borderId="0" xfId="2" applyNumberFormat="1" applyFont="1" applyBorder="1" applyAlignment="1" applyProtection="1">
      <alignment horizontal="centerContinuous"/>
    </xf>
    <xf numFmtId="49" fontId="14" fillId="0" borderId="1" xfId="0" applyNumberFormat="1" applyFont="1" applyBorder="1" applyAlignment="1">
      <alignment horizontal="left"/>
    </xf>
    <xf numFmtId="0" fontId="14" fillId="0" borderId="7" xfId="0" applyFont="1" applyBorder="1"/>
    <xf numFmtId="0" fontId="33" fillId="0" borderId="19" xfId="0" quotePrefix="1" applyFont="1" applyBorder="1" applyAlignment="1">
      <alignment horizontal="left"/>
    </xf>
    <xf numFmtId="166" fontId="14" fillId="0" borderId="7" xfId="2" applyNumberFormat="1" applyFont="1" applyFill="1" applyBorder="1" applyAlignment="1" applyProtection="1">
      <protection hidden="1"/>
    </xf>
    <xf numFmtId="39" fontId="22" fillId="0" borderId="3" xfId="2" applyNumberFormat="1" applyFont="1" applyFill="1" applyBorder="1" applyAlignment="1" applyProtection="1">
      <alignment horizontal="centerContinuous"/>
    </xf>
    <xf numFmtId="167" fontId="14" fillId="0" borderId="0" xfId="2" applyNumberFormat="1" applyFont="1" applyBorder="1" applyAlignment="1" applyProtection="1">
      <alignment horizontal="centerContinuous"/>
    </xf>
    <xf numFmtId="167" fontId="21" fillId="0" borderId="1" xfId="2" applyNumberFormat="1" applyFont="1" applyFill="1" applyBorder="1" applyAlignment="1" applyProtection="1">
      <protection hidden="1"/>
    </xf>
    <xf numFmtId="167" fontId="14" fillId="0" borderId="7" xfId="2" applyNumberFormat="1" applyFont="1" applyFill="1" applyBorder="1" applyAlignment="1" applyProtection="1">
      <protection hidden="1"/>
    </xf>
    <xf numFmtId="0" fontId="2" fillId="0" borderId="61" xfId="0" applyFont="1" applyBorder="1" applyAlignment="1" applyProtection="1">
      <alignment vertical="top" wrapText="1"/>
      <protection hidden="1"/>
    </xf>
    <xf numFmtId="0" fontId="2" fillId="0" borderId="62" xfId="0" applyFont="1" applyBorder="1" applyAlignment="1" applyProtection="1">
      <alignment horizontal="center" vertical="center"/>
      <protection hidden="1"/>
    </xf>
    <xf numFmtId="4" fontId="2" fillId="0" borderId="62" xfId="0" applyNumberFormat="1" applyFont="1" applyBorder="1" applyAlignment="1" applyProtection="1">
      <alignment horizontal="center" vertical="center"/>
      <protection hidden="1"/>
    </xf>
    <xf numFmtId="4" fontId="2" fillId="0" borderId="62" xfId="0" applyNumberFormat="1" applyFont="1" applyBorder="1" applyAlignment="1" applyProtection="1">
      <alignment vertical="center" wrapText="1"/>
      <protection locked="0"/>
    </xf>
    <xf numFmtId="0" fontId="2" fillId="7" borderId="61" xfId="0" applyFont="1" applyFill="1" applyBorder="1" applyAlignment="1" applyProtection="1">
      <alignment vertical="top" wrapText="1"/>
      <protection hidden="1"/>
    </xf>
    <xf numFmtId="4" fontId="2" fillId="0" borderId="18" xfId="0" applyNumberFormat="1" applyFont="1" applyBorder="1" applyAlignment="1" applyProtection="1">
      <alignment horizontal="right" vertical="center" wrapText="1"/>
      <protection locked="0"/>
    </xf>
    <xf numFmtId="0" fontId="2" fillId="0" borderId="61" xfId="0" applyFont="1" applyBorder="1" applyAlignment="1" applyProtection="1">
      <alignment vertical="top"/>
      <protection hidden="1"/>
    </xf>
    <xf numFmtId="0" fontId="2" fillId="0" borderId="61" xfId="0" applyFont="1" applyBorder="1" applyAlignment="1" applyProtection="1">
      <alignment vertical="center" wrapText="1"/>
      <protection hidden="1"/>
    </xf>
    <xf numFmtId="0" fontId="2" fillId="0" borderId="62" xfId="0" applyFont="1" applyBorder="1" applyAlignment="1" applyProtection="1">
      <alignment horizontal="center" vertical="center" wrapText="1"/>
      <protection hidden="1"/>
    </xf>
    <xf numFmtId="4" fontId="2" fillId="0" borderId="62" xfId="0" applyNumberFormat="1" applyFont="1" applyBorder="1" applyAlignment="1" applyProtection="1">
      <alignment horizontal="center" vertical="center" wrapText="1"/>
      <protection hidden="1"/>
    </xf>
    <xf numFmtId="0" fontId="2" fillId="0" borderId="63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4" fontId="2" fillId="0" borderId="63" xfId="0" applyNumberFormat="1" applyFont="1" applyBorder="1" applyAlignment="1" applyProtection="1">
      <alignment horizontal="center" vertical="center" wrapText="1"/>
      <protection hidden="1"/>
    </xf>
    <xf numFmtId="4" fontId="2" fillId="0" borderId="63" xfId="0" applyNumberFormat="1" applyFont="1" applyBorder="1" applyAlignment="1" applyProtection="1">
      <alignment vertical="center" wrapText="1"/>
      <protection locked="0"/>
    </xf>
    <xf numFmtId="4" fontId="2" fillId="0" borderId="61" xfId="0" applyNumberFormat="1" applyFont="1" applyBorder="1" applyAlignment="1" applyProtection="1">
      <alignment vertical="center" wrapText="1"/>
      <protection locked="0"/>
    </xf>
    <xf numFmtId="0" fontId="2" fillId="0" borderId="63" xfId="0" applyFont="1" applyBorder="1" applyAlignment="1" applyProtection="1">
      <alignment vertical="center" wrapText="1"/>
      <protection hidden="1"/>
    </xf>
    <xf numFmtId="4" fontId="2" fillId="0" borderId="63" xfId="0" applyNumberFormat="1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vertical="top" wrapText="1"/>
      <protection hidden="1"/>
    </xf>
    <xf numFmtId="4" fontId="2" fillId="0" borderId="63" xfId="0" applyNumberFormat="1" applyFont="1" applyBorder="1" applyAlignment="1" applyProtection="1">
      <alignment horizontal="right" vertical="center" wrapText="1"/>
      <protection locked="0"/>
    </xf>
    <xf numFmtId="4" fontId="2" fillId="0" borderId="61" xfId="0" applyNumberFormat="1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vertical="top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vertical="center"/>
      <protection hidden="1"/>
    </xf>
    <xf numFmtId="4" fontId="2" fillId="7" borderId="62" xfId="0" applyNumberFormat="1" applyFont="1" applyFill="1" applyBorder="1" applyAlignment="1" applyProtection="1">
      <alignment vertical="center" wrapText="1"/>
      <protection locked="0"/>
    </xf>
    <xf numFmtId="0" fontId="2" fillId="0" borderId="64" xfId="0" applyFont="1" applyBorder="1" applyAlignment="1" applyProtection="1">
      <alignment vertical="center" wrapText="1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4" fontId="2" fillId="0" borderId="65" xfId="0" applyNumberFormat="1" applyFont="1" applyBorder="1" applyAlignment="1" applyProtection="1">
      <alignment horizontal="center" vertical="center"/>
      <protection hidden="1"/>
    </xf>
    <xf numFmtId="0" fontId="2" fillId="7" borderId="63" xfId="0" applyFont="1" applyFill="1" applyBorder="1" applyAlignment="1" applyProtection="1">
      <alignment vertical="center" wrapText="1"/>
      <protection hidden="1"/>
    </xf>
    <xf numFmtId="0" fontId="2" fillId="7" borderId="62" xfId="0" applyFont="1" applyFill="1" applyBorder="1" applyAlignment="1" applyProtection="1">
      <alignment horizontal="center" vertical="center"/>
      <protection hidden="1"/>
    </xf>
    <xf numFmtId="4" fontId="2" fillId="7" borderId="62" xfId="0" applyNumberFormat="1" applyFont="1" applyFill="1" applyBorder="1" applyAlignment="1" applyProtection="1">
      <alignment horizontal="center" vertical="center"/>
      <protection hidden="1"/>
    </xf>
    <xf numFmtId="4" fontId="2" fillId="0" borderId="62" xfId="0" applyNumberFormat="1" applyFont="1" applyBorder="1" applyAlignment="1" applyProtection="1">
      <alignment horizontal="left" vertical="center" wrapText="1"/>
      <protection hidden="1"/>
    </xf>
    <xf numFmtId="2" fontId="2" fillId="0" borderId="62" xfId="0" applyNumberFormat="1" applyFont="1" applyBorder="1" applyAlignment="1" applyProtection="1">
      <alignment vertical="center"/>
      <protection hidden="1"/>
    </xf>
    <xf numFmtId="0" fontId="2" fillId="0" borderId="61" xfId="0" applyFont="1" applyBorder="1" applyAlignment="1" applyProtection="1">
      <alignment wrapText="1"/>
      <protection hidden="1"/>
    </xf>
    <xf numFmtId="4" fontId="2" fillId="0" borderId="62" xfId="0" applyNumberFormat="1" applyFont="1" applyBorder="1" applyAlignment="1" applyProtection="1">
      <alignment vertical="center"/>
      <protection hidden="1"/>
    </xf>
    <xf numFmtId="4" fontId="39" fillId="0" borderId="62" xfId="0" applyNumberFormat="1" applyFont="1" applyBorder="1" applyAlignment="1" applyProtection="1">
      <alignment vertical="center" wrapText="1"/>
      <protection locked="0"/>
    </xf>
    <xf numFmtId="0" fontId="2" fillId="7" borderId="61" xfId="0" applyFont="1" applyFill="1" applyBorder="1" applyAlignment="1" applyProtection="1">
      <alignment vertical="center" wrapText="1"/>
      <protection hidden="1"/>
    </xf>
    <xf numFmtId="4" fontId="2" fillId="0" borderId="62" xfId="0" applyNumberFormat="1" applyFont="1" applyBorder="1" applyAlignment="1" applyProtection="1">
      <alignment horizontal="right" vertical="center" wrapText="1"/>
      <protection locked="0"/>
    </xf>
    <xf numFmtId="4" fontId="2" fillId="7" borderId="62" xfId="0" applyNumberFormat="1" applyFont="1" applyFill="1" applyBorder="1" applyAlignment="1" applyProtection="1">
      <alignment horizontal="right" vertical="center" wrapText="1"/>
      <protection locked="0"/>
    </xf>
    <xf numFmtId="10" fontId="33" fillId="2" borderId="45" xfId="0" applyNumberFormat="1" applyFont="1" applyFill="1" applyBorder="1" applyProtection="1">
      <protection hidden="1"/>
    </xf>
    <xf numFmtId="10" fontId="14" fillId="0" borderId="6" xfId="2" applyNumberFormat="1" applyFont="1" applyBorder="1" applyAlignment="1" applyProtection="1">
      <alignment horizontal="centerContinuous"/>
    </xf>
    <xf numFmtId="4" fontId="2" fillId="0" borderId="61" xfId="0" applyNumberFormat="1" applyFont="1" applyBorder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0" xfId="0" applyBorder="1"/>
    <xf numFmtId="0" fontId="7" fillId="0" borderId="23" xfId="3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35" fillId="0" borderId="0" xfId="3" applyFont="1"/>
    <xf numFmtId="0" fontId="7" fillId="0" borderId="0" xfId="3" applyFont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6" fillId="0" borderId="2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" fontId="35" fillId="0" borderId="24" xfId="0" applyNumberFormat="1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5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Border="1"/>
    <xf numFmtId="2" fontId="7" fillId="0" borderId="27" xfId="3" applyNumberFormat="1" applyFont="1" applyBorder="1" applyAlignment="1">
      <alignment vertical="center"/>
    </xf>
    <xf numFmtId="0" fontId="7" fillId="0" borderId="20" xfId="3" applyFont="1" applyBorder="1" applyAlignment="1">
      <alignment horizontal="center" vertical="center"/>
    </xf>
    <xf numFmtId="3" fontId="6" fillId="0" borderId="23" xfId="3" applyNumberFormat="1" applyFont="1" applyBorder="1" applyAlignment="1">
      <alignment horizontal="left" vertical="center"/>
    </xf>
    <xf numFmtId="0" fontId="6" fillId="0" borderId="0" xfId="3" applyFont="1" applyAlignment="1">
      <alignment vertical="center"/>
    </xf>
    <xf numFmtId="0" fontId="6" fillId="0" borderId="0" xfId="3" applyFont="1"/>
    <xf numFmtId="0" fontId="6" fillId="0" borderId="0" xfId="3" applyFont="1" applyAlignment="1">
      <alignment horizontal="center"/>
    </xf>
    <xf numFmtId="2" fontId="6" fillId="0" borderId="0" xfId="3" applyNumberFormat="1" applyFont="1"/>
    <xf numFmtId="4" fontId="6" fillId="0" borderId="24" xfId="0" applyNumberFormat="1" applyFont="1" applyBorder="1" applyAlignment="1">
      <alignment vertical="center"/>
    </xf>
    <xf numFmtId="0" fontId="6" fillId="0" borderId="23" xfId="3" applyFont="1" applyBorder="1" applyAlignment="1">
      <alignment vertical="center"/>
    </xf>
    <xf numFmtId="0" fontId="35" fillId="0" borderId="0" xfId="3" applyFont="1" applyAlignment="1">
      <alignment horizontal="center"/>
    </xf>
    <xf numFmtId="2" fontId="35" fillId="0" borderId="0" xfId="3" applyNumberFormat="1" applyFont="1"/>
    <xf numFmtId="0" fontId="7" fillId="0" borderId="26" xfId="3" applyFont="1" applyBorder="1" applyAlignment="1">
      <alignment horizontal="left" vertical="center"/>
    </xf>
    <xf numFmtId="0" fontId="35" fillId="0" borderId="26" xfId="3" applyFont="1" applyBorder="1"/>
    <xf numFmtId="0" fontId="35" fillId="0" borderId="26" xfId="3" applyFont="1" applyBorder="1" applyAlignment="1">
      <alignment horizontal="center"/>
    </xf>
    <xf numFmtId="0" fontId="5" fillId="0" borderId="22" xfId="3" applyFont="1" applyBorder="1"/>
    <xf numFmtId="0" fontId="5" fillId="0" borderId="22" xfId="3" applyFont="1" applyBorder="1" applyAlignment="1">
      <alignment horizontal="center"/>
    </xf>
    <xf numFmtId="0" fontId="3" fillId="0" borderId="22" xfId="3" applyFont="1" applyBorder="1" applyAlignment="1">
      <alignment horizontal="center"/>
    </xf>
    <xf numFmtId="0" fontId="12" fillId="0" borderId="20" xfId="3" applyFont="1" applyBorder="1" applyAlignment="1">
      <alignment horizontal="center"/>
    </xf>
    <xf numFmtId="0" fontId="5" fillId="0" borderId="23" xfId="3" applyFont="1" applyBorder="1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24" xfId="3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2" fontId="6" fillId="0" borderId="0" xfId="3" applyNumberFormat="1" applyFont="1" applyAlignment="1">
      <alignment horizontal="center"/>
    </xf>
    <xf numFmtId="0" fontId="6" fillId="0" borderId="23" xfId="3" applyFont="1" applyBorder="1" applyAlignment="1">
      <alignment horizontal="left" vertical="center"/>
    </xf>
    <xf numFmtId="0" fontId="6" fillId="0" borderId="0" xfId="3" applyFont="1" applyAlignment="1">
      <alignment horizontal="center" vertical="center"/>
    </xf>
    <xf numFmtId="2" fontId="6" fillId="0" borderId="24" xfId="3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left"/>
    </xf>
    <xf numFmtId="4" fontId="5" fillId="0" borderId="24" xfId="3" applyNumberFormat="1" applyFont="1" applyBorder="1" applyAlignment="1">
      <alignment horizontal="right"/>
    </xf>
    <xf numFmtId="0" fontId="44" fillId="0" borderId="23" xfId="4" applyBorder="1"/>
    <xf numFmtId="0" fontId="7" fillId="0" borderId="0" xfId="4" applyFont="1" applyAlignment="1">
      <alignment horizontal="left" vertical="center"/>
    </xf>
    <xf numFmtId="0" fontId="44" fillId="0" borderId="0" xfId="4"/>
    <xf numFmtId="0" fontId="44" fillId="0" borderId="0" xfId="4" applyAlignment="1">
      <alignment horizontal="center"/>
    </xf>
    <xf numFmtId="0" fontId="35" fillId="0" borderId="0" xfId="4" applyFont="1" applyAlignment="1">
      <alignment horizontal="center"/>
    </xf>
    <xf numFmtId="4" fontId="7" fillId="0" borderId="24" xfId="0" applyNumberFormat="1" applyFont="1" applyBorder="1" applyAlignment="1">
      <alignment vertical="center"/>
    </xf>
    <xf numFmtId="0" fontId="35" fillId="0" borderId="24" xfId="3" applyFont="1" applyBorder="1"/>
    <xf numFmtId="0" fontId="35" fillId="0" borderId="23" xfId="3" applyFont="1" applyBorder="1" applyAlignment="1">
      <alignment vertical="center"/>
    </xf>
    <xf numFmtId="0" fontId="35" fillId="0" borderId="0" xfId="3" applyFont="1" applyAlignment="1">
      <alignment vertical="center"/>
    </xf>
    <xf numFmtId="0" fontId="35" fillId="0" borderId="0" xfId="3" applyFont="1" applyAlignment="1">
      <alignment horizontal="center" vertical="center"/>
    </xf>
    <xf numFmtId="4" fontId="35" fillId="0" borderId="0" xfId="3" applyNumberFormat="1" applyFont="1" applyAlignment="1">
      <alignment vertical="center"/>
    </xf>
    <xf numFmtId="168" fontId="35" fillId="0" borderId="0" xfId="3" applyNumberFormat="1" applyFont="1" applyAlignment="1">
      <alignment horizontal="center" vertical="center"/>
    </xf>
    <xf numFmtId="0" fontId="35" fillId="0" borderId="26" xfId="0" applyFont="1" applyBorder="1" applyAlignment="1">
      <alignment vertical="center"/>
    </xf>
    <xf numFmtId="0" fontId="35" fillId="0" borderId="26" xfId="0" applyFont="1" applyBorder="1"/>
    <xf numFmtId="0" fontId="35" fillId="0" borderId="26" xfId="0" applyFont="1" applyBorder="1" applyAlignment="1">
      <alignment horizontal="center" vertical="center"/>
    </xf>
    <xf numFmtId="4" fontId="35" fillId="0" borderId="26" xfId="0" applyNumberFormat="1" applyFont="1" applyBorder="1" applyAlignment="1">
      <alignment vertical="center"/>
    </xf>
    <xf numFmtId="168" fontId="35" fillId="0" borderId="26" xfId="3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35" fillId="0" borderId="23" xfId="3" applyFont="1" applyBorder="1" applyAlignment="1">
      <alignment horizontal="left" vertical="center"/>
    </xf>
    <xf numFmtId="0" fontId="35" fillId="0" borderId="0" xfId="3" applyFont="1" applyAlignment="1">
      <alignment horizontal="left" vertical="center"/>
    </xf>
    <xf numFmtId="0" fontId="35" fillId="0" borderId="0" xfId="3" applyFont="1" applyAlignment="1">
      <alignment horizontal="right" vertical="center"/>
    </xf>
    <xf numFmtId="0" fontId="35" fillId="0" borderId="23" xfId="3" applyFont="1" applyBorder="1" applyAlignment="1">
      <alignment horizontal="left" vertical="center" wrapText="1"/>
    </xf>
    <xf numFmtId="2" fontId="35" fillId="0" borderId="0" xfId="3" applyNumberFormat="1" applyFont="1" applyAlignment="1">
      <alignment horizontal="center"/>
    </xf>
    <xf numFmtId="2" fontId="35" fillId="0" borderId="0" xfId="3" applyNumberFormat="1" applyFont="1" applyAlignment="1">
      <alignment horizontal="right" vertical="center"/>
    </xf>
    <xf numFmtId="0" fontId="45" fillId="0" borderId="0" xfId="0" applyFont="1"/>
    <xf numFmtId="49" fontId="4" fillId="0" borderId="22" xfId="0" applyNumberFormat="1" applyFont="1" applyBorder="1" applyAlignment="1">
      <alignment horizontal="left"/>
    </xf>
    <xf numFmtId="0" fontId="4" fillId="0" borderId="22" xfId="0" applyFont="1" applyBorder="1"/>
    <xf numFmtId="0" fontId="4" fillId="0" borderId="22" xfId="0" applyFont="1" applyBorder="1" applyAlignment="1">
      <alignment horizontal="center"/>
    </xf>
    <xf numFmtId="0" fontId="12" fillId="0" borderId="22" xfId="3" applyFont="1" applyBorder="1"/>
    <xf numFmtId="0" fontId="4" fillId="0" borderId="20" xfId="0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2" fontId="35" fillId="0" borderId="0" xfId="3" applyNumberFormat="1" applyFont="1" applyAlignment="1">
      <alignment vertical="center"/>
    </xf>
    <xf numFmtId="0" fontId="46" fillId="0" borderId="0" xfId="0" applyFont="1"/>
    <xf numFmtId="0" fontId="2" fillId="0" borderId="25" xfId="0" applyFont="1" applyBorder="1"/>
    <xf numFmtId="49" fontId="2" fillId="0" borderId="26" xfId="0" applyNumberFormat="1" applyFont="1" applyBorder="1" applyAlignment="1">
      <alignment horizontal="center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64" fontId="4" fillId="0" borderId="27" xfId="2" applyFont="1" applyFill="1" applyBorder="1" applyAlignment="1">
      <alignment vertical="center"/>
    </xf>
    <xf numFmtId="0" fontId="7" fillId="0" borderId="0" xfId="3" applyFont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35" fillId="0" borderId="22" xfId="0" applyFont="1" applyBorder="1"/>
    <xf numFmtId="0" fontId="35" fillId="0" borderId="22" xfId="0" applyFont="1" applyBorder="1" applyAlignment="1">
      <alignment horizontal="center"/>
    </xf>
    <xf numFmtId="4" fontId="7" fillId="0" borderId="20" xfId="0" applyNumberFormat="1" applyFont="1" applyBorder="1" applyAlignment="1">
      <alignment vertical="center"/>
    </xf>
    <xf numFmtId="0" fontId="6" fillId="0" borderId="23" xfId="0" applyFont="1" applyBorder="1"/>
    <xf numFmtId="0" fontId="7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7" fillId="0" borderId="26" xfId="0" applyFont="1" applyBorder="1" applyAlignment="1">
      <alignment horizontal="left" vertical="center"/>
    </xf>
    <xf numFmtId="0" fontId="35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6" fillId="0" borderId="0" xfId="0" applyNumberFormat="1" applyFont="1" applyAlignment="1">
      <alignment horizontal="left"/>
    </xf>
    <xf numFmtId="0" fontId="10" fillId="0" borderId="0" xfId="0" applyFont="1" applyAlignment="1" applyProtection="1">
      <alignment horizontal="center" vertical="top" wrapText="1"/>
      <protection hidden="1"/>
    </xf>
    <xf numFmtId="2" fontId="10" fillId="0" borderId="0" xfId="0" applyNumberFormat="1" applyFont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left" vertical="top"/>
      <protection hidden="1"/>
    </xf>
    <xf numFmtId="14" fontId="10" fillId="0" borderId="0" xfId="0" applyNumberFormat="1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vertical="center"/>
      <protection hidden="1"/>
    </xf>
    <xf numFmtId="17" fontId="10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top"/>
      <protection hidden="1"/>
    </xf>
    <xf numFmtId="9" fontId="15" fillId="8" borderId="6" xfId="2" applyNumberFormat="1" applyFont="1" applyFill="1" applyBorder="1" applyAlignment="1" applyProtection="1">
      <protection hidden="1"/>
    </xf>
    <xf numFmtId="9" fontId="15" fillId="8" borderId="0" xfId="2" applyNumberFormat="1" applyFont="1" applyFill="1" applyBorder="1" applyAlignment="1" applyProtection="1">
      <protection hidden="1"/>
    </xf>
    <xf numFmtId="10" fontId="15" fillId="8" borderId="0" xfId="2" applyNumberFormat="1" applyFont="1" applyFill="1" applyBorder="1" applyAlignment="1" applyProtection="1">
      <protection hidden="1"/>
    </xf>
    <xf numFmtId="164" fontId="15" fillId="8" borderId="0" xfId="2" applyFont="1" applyFill="1" applyBorder="1" applyAlignment="1" applyProtection="1">
      <protection hidden="1"/>
    </xf>
    <xf numFmtId="9" fontId="15" fillId="0" borderId="6" xfId="2" applyNumberFormat="1" applyFont="1" applyFill="1" applyBorder="1" applyAlignment="1" applyProtection="1">
      <protection hidden="1"/>
    </xf>
    <xf numFmtId="9" fontId="15" fillId="0" borderId="0" xfId="2" applyNumberFormat="1" applyFont="1" applyFill="1" applyBorder="1" applyAlignment="1" applyProtection="1">
      <protection hidden="1"/>
    </xf>
    <xf numFmtId="164" fontId="15" fillId="0" borderId="0" xfId="2" applyFont="1" applyFill="1" applyBorder="1" applyAlignment="1" applyProtection="1">
      <protection hidden="1"/>
    </xf>
    <xf numFmtId="10" fontId="15" fillId="0" borderId="0" xfId="2" applyNumberFormat="1" applyFont="1" applyFill="1" applyBorder="1" applyAlignment="1" applyProtection="1">
      <protection hidden="1"/>
    </xf>
    <xf numFmtId="4" fontId="14" fillId="0" borderId="0" xfId="0" applyNumberFormat="1" applyFont="1"/>
    <xf numFmtId="169" fontId="14" fillId="0" borderId="6" xfId="2" applyNumberFormat="1" applyFont="1" applyBorder="1" applyAlignment="1" applyProtection="1">
      <alignment horizontal="centerContinuous"/>
    </xf>
    <xf numFmtId="169" fontId="14" fillId="0" borderId="0" xfId="2" applyNumberFormat="1" applyFont="1" applyBorder="1" applyAlignment="1" applyProtection="1">
      <alignment horizontal="centerContinuous"/>
    </xf>
    <xf numFmtId="10" fontId="2" fillId="0" borderId="16" xfId="2" applyNumberFormat="1" applyFont="1" applyFill="1" applyBorder="1" applyAlignment="1" applyProtection="1">
      <alignment horizontal="center"/>
      <protection hidden="1"/>
    </xf>
    <xf numFmtId="10" fontId="2" fillId="0" borderId="28" xfId="2" applyNumberFormat="1" applyFont="1" applyFill="1" applyBorder="1" applyAlignment="1" applyProtection="1">
      <alignment horizontal="center"/>
      <protection hidden="1"/>
    </xf>
    <xf numFmtId="10" fontId="2" fillId="0" borderId="42" xfId="2" applyNumberFormat="1" applyFont="1" applyFill="1" applyBorder="1" applyAlignment="1" applyProtection="1">
      <alignment horizontal="center"/>
      <protection hidden="1"/>
    </xf>
    <xf numFmtId="49" fontId="2" fillId="0" borderId="16" xfId="2" applyNumberFormat="1" applyFont="1" applyFill="1" applyBorder="1" applyAlignment="1" applyProtection="1">
      <alignment horizontal="center"/>
      <protection hidden="1"/>
    </xf>
    <xf numFmtId="49" fontId="2" fillId="0" borderId="28" xfId="2" applyNumberFormat="1" applyFont="1" applyFill="1" applyBorder="1" applyAlignment="1" applyProtection="1">
      <alignment horizontal="center"/>
      <protection hidden="1"/>
    </xf>
    <xf numFmtId="49" fontId="2" fillId="0" borderId="42" xfId="2" applyNumberFormat="1" applyFont="1" applyFill="1" applyBorder="1" applyAlignment="1" applyProtection="1">
      <alignment horizontal="center"/>
      <protection hidden="1"/>
    </xf>
    <xf numFmtId="10" fontId="4" fillId="0" borderId="16" xfId="2" applyNumberFormat="1" applyFont="1" applyFill="1" applyBorder="1" applyAlignment="1" applyProtection="1">
      <alignment horizontal="center"/>
      <protection hidden="1"/>
    </xf>
    <xf numFmtId="10" fontId="4" fillId="0" borderId="28" xfId="2" applyNumberFormat="1" applyFont="1" applyFill="1" applyBorder="1" applyAlignment="1" applyProtection="1">
      <alignment horizontal="center"/>
      <protection hidden="1"/>
    </xf>
    <xf numFmtId="10" fontId="4" fillId="0" borderId="42" xfId="2" applyNumberFormat="1" applyFont="1" applyFill="1" applyBorder="1" applyAlignment="1" applyProtection="1">
      <alignment horizontal="center"/>
      <protection hidden="1"/>
    </xf>
    <xf numFmtId="49" fontId="19" fillId="0" borderId="6" xfId="0" applyNumberFormat="1" applyFont="1" applyBorder="1" applyAlignment="1">
      <alignment horizontal="left"/>
    </xf>
    <xf numFmtId="0" fontId="0" fillId="0" borderId="0" xfId="0"/>
    <xf numFmtId="0" fontId="0" fillId="0" borderId="13" xfId="0" applyBorder="1"/>
    <xf numFmtId="49" fontId="19" fillId="0" borderId="6" xfId="0" applyNumberFormat="1" applyFont="1" applyBorder="1"/>
    <xf numFmtId="49" fontId="4" fillId="0" borderId="49" xfId="2" applyNumberFormat="1" applyFont="1" applyFill="1" applyBorder="1" applyAlignment="1" applyProtection="1">
      <alignment horizontal="center"/>
      <protection hidden="1"/>
    </xf>
    <xf numFmtId="49" fontId="4" fillId="0" borderId="10" xfId="2" applyNumberFormat="1" applyFont="1" applyFill="1" applyBorder="1" applyAlignment="1" applyProtection="1">
      <alignment horizontal="center"/>
      <protection hidden="1"/>
    </xf>
    <xf numFmtId="49" fontId="4" fillId="0" borderId="51" xfId="2" applyNumberFormat="1" applyFont="1" applyFill="1" applyBorder="1" applyAlignment="1" applyProtection="1">
      <alignment horizontal="center"/>
      <protection hidden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49" fontId="33" fillId="0" borderId="15" xfId="0" applyNumberFormat="1" applyFont="1" applyBorder="1" applyAlignment="1" applyProtection="1">
      <alignment horizontal="left" vertical="center" wrapText="1"/>
      <protection hidden="1"/>
    </xf>
    <xf numFmtId="49" fontId="33" fillId="0" borderId="11" xfId="0" applyNumberFormat="1" applyFont="1" applyBorder="1" applyAlignment="1" applyProtection="1">
      <alignment horizontal="left" vertical="center" wrapText="1"/>
      <protection hidden="1"/>
    </xf>
    <xf numFmtId="49" fontId="33" fillId="0" borderId="12" xfId="0" applyNumberFormat="1" applyFont="1" applyBorder="1" applyAlignment="1" applyProtection="1">
      <alignment horizontal="left" vertical="center" wrapText="1"/>
      <protection hidden="1"/>
    </xf>
    <xf numFmtId="49" fontId="33" fillId="0" borderId="6" xfId="0" applyNumberFormat="1" applyFont="1" applyBorder="1" applyAlignment="1" applyProtection="1">
      <alignment horizontal="left" vertical="center" wrapText="1"/>
      <protection hidden="1"/>
    </xf>
    <xf numFmtId="49" fontId="33" fillId="0" borderId="0" xfId="0" applyNumberFormat="1" applyFont="1" applyAlignment="1" applyProtection="1">
      <alignment horizontal="left" vertical="center" wrapText="1"/>
      <protection hidden="1"/>
    </xf>
    <xf numFmtId="49" fontId="33" fillId="0" borderId="13" xfId="0" applyNumberFormat="1" applyFont="1" applyBorder="1" applyAlignment="1" applyProtection="1">
      <alignment horizontal="left" vertical="center" wrapText="1"/>
      <protection hidden="1"/>
    </xf>
    <xf numFmtId="49" fontId="33" fillId="0" borderId="1" xfId="0" applyNumberFormat="1" applyFont="1" applyBorder="1" applyAlignment="1" applyProtection="1">
      <alignment horizontal="left" vertical="center" wrapText="1"/>
      <protection hidden="1"/>
    </xf>
    <xf numFmtId="49" fontId="33" fillId="0" borderId="7" xfId="0" applyNumberFormat="1" applyFont="1" applyBorder="1" applyAlignment="1" applyProtection="1">
      <alignment horizontal="left" vertical="center" wrapText="1"/>
      <protection hidden="1"/>
    </xf>
    <xf numFmtId="49" fontId="33" fillId="0" borderId="19" xfId="0" applyNumberFormat="1" applyFont="1" applyBorder="1" applyAlignment="1" applyProtection="1">
      <alignment horizontal="left" vertical="center" wrapText="1"/>
      <protection hidden="1"/>
    </xf>
    <xf numFmtId="0" fontId="37" fillId="0" borderId="0" xfId="0" applyFont="1" applyAlignment="1">
      <alignment horizontal="left" vertical="center" wrapText="1"/>
    </xf>
    <xf numFmtId="0" fontId="7" fillId="0" borderId="0" xfId="3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22" xfId="3" applyFont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2" fontId="6" fillId="0" borderId="0" xfId="3" applyNumberFormat="1" applyFont="1" applyAlignment="1">
      <alignment horizontal="center"/>
    </xf>
    <xf numFmtId="0" fontId="6" fillId="0" borderId="0" xfId="3" applyFont="1" applyAlignment="1">
      <alignment horizontal="left" wrapText="1"/>
    </xf>
    <xf numFmtId="9" fontId="6" fillId="0" borderId="0" xfId="1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35" fillId="0" borderId="0" xfId="3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4" fillId="0" borderId="30" xfId="0" applyNumberFormat="1" applyFont="1" applyBorder="1" applyAlignment="1" applyProtection="1">
      <alignment horizontal="center" vertical="center" wrapText="1"/>
      <protection hidden="1"/>
    </xf>
    <xf numFmtId="49" fontId="10" fillId="0" borderId="33" xfId="0" quotePrefix="1" applyNumberFormat="1" applyFont="1" applyBorder="1" applyAlignment="1" applyProtection="1">
      <alignment horizontal="center" vertical="center" wrapText="1"/>
      <protection hidden="1"/>
    </xf>
    <xf numFmtId="49" fontId="10" fillId="0" borderId="33" xfId="0" applyNumberFormat="1" applyFont="1" applyBorder="1" applyAlignment="1" applyProtection="1">
      <alignment horizontal="center" vertical="center" wrapText="1"/>
      <protection hidden="1"/>
    </xf>
    <xf numFmtId="49" fontId="1" fillId="0" borderId="33" xfId="0" applyNumberFormat="1" applyFont="1" applyBorder="1" applyAlignment="1" applyProtection="1">
      <alignment horizontal="center" vertical="center" wrapText="1"/>
      <protection hidden="1"/>
    </xf>
    <xf numFmtId="49" fontId="2" fillId="0" borderId="66" xfId="0" applyNumberFormat="1" applyFont="1" applyBorder="1" applyAlignment="1" applyProtection="1">
      <alignment horizontal="center" vertical="center" wrapText="1"/>
      <protection hidden="1"/>
    </xf>
    <xf numFmtId="49" fontId="2" fillId="0" borderId="67" xfId="0" applyNumberFormat="1" applyFont="1" applyBorder="1" applyAlignment="1" applyProtection="1">
      <alignment horizontal="center" vertical="center" wrapText="1"/>
      <protection hidden="1"/>
    </xf>
    <xf numFmtId="49" fontId="10" fillId="0" borderId="38" xfId="0" quotePrefix="1" applyNumberFormat="1" applyFont="1" applyBorder="1" applyAlignment="1" applyProtection="1">
      <alignment horizontal="center" vertical="center" wrapText="1"/>
      <protection hidden="1"/>
    </xf>
    <xf numFmtId="49" fontId="2" fillId="0" borderId="33" xfId="0" applyNumberFormat="1" applyFont="1" applyBorder="1" applyAlignment="1" applyProtection="1">
      <alignment horizontal="center" vertical="center" wrapText="1"/>
      <protection hidden="1"/>
    </xf>
    <xf numFmtId="49" fontId="2" fillId="0" borderId="68" xfId="0" applyNumberFormat="1" applyFont="1" applyBorder="1" applyAlignment="1" applyProtection="1">
      <alignment horizontal="center" vertical="center" wrapText="1"/>
      <protection hidden="1"/>
    </xf>
    <xf numFmtId="49" fontId="2" fillId="0" borderId="69" xfId="0" applyNumberFormat="1" applyFont="1" applyBorder="1" applyAlignment="1" applyProtection="1">
      <alignment horizontal="center" vertical="center" wrapText="1"/>
      <protection hidden="1"/>
    </xf>
    <xf numFmtId="49" fontId="2" fillId="7" borderId="67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33" xfId="0" applyNumberFormat="1" applyFont="1" applyBorder="1" applyAlignment="1" applyProtection="1">
      <alignment horizontal="center" vertical="center" wrapText="1"/>
      <protection hidden="1"/>
    </xf>
    <xf numFmtId="49" fontId="10" fillId="0" borderId="25" xfId="0" applyNumberFormat="1" applyFont="1" applyBorder="1" applyAlignment="1" applyProtection="1">
      <alignment horizontal="center" vertical="center" wrapText="1"/>
      <protection hidden="1"/>
    </xf>
    <xf numFmtId="49" fontId="10" fillId="0" borderId="38" xfId="0" quotePrefix="1" applyNumberFormat="1" applyFont="1" applyBorder="1" applyAlignment="1" applyProtection="1">
      <alignment horizontal="center" vertical="top"/>
      <protection hidden="1"/>
    </xf>
    <xf numFmtId="0" fontId="10" fillId="0" borderId="21" xfId="0" applyFont="1" applyBorder="1" applyAlignment="1" applyProtection="1">
      <alignment vertical="top"/>
      <protection hidden="1"/>
    </xf>
    <xf numFmtId="0" fontId="10" fillId="0" borderId="23" xfId="0" applyFont="1" applyBorder="1" applyAlignment="1" applyProtection="1">
      <alignment vertical="top"/>
      <protection hidden="1"/>
    </xf>
    <xf numFmtId="4" fontId="10" fillId="0" borderId="0" xfId="0" applyNumberFormat="1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vertical="top" wrapText="1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2" fontId="10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quotePrefix="1" applyFont="1" applyBorder="1" applyAlignment="1" applyProtection="1">
      <alignment horizontal="right" vertical="top" wrapText="1"/>
      <protection hidden="1"/>
    </xf>
    <xf numFmtId="0" fontId="4" fillId="0" borderId="0" xfId="0" applyFont="1" applyBorder="1" applyAlignment="1" applyProtection="1">
      <alignment horizontal="centerContinuous" vertical="center"/>
      <protection hidden="1"/>
    </xf>
    <xf numFmtId="0" fontId="10" fillId="0" borderId="25" xfId="0" applyFont="1" applyBorder="1" applyAlignment="1" applyProtection="1">
      <alignment vertical="top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top"/>
      <protection hidden="1"/>
    </xf>
  </cellXfs>
  <cellStyles count="5">
    <cellStyle name="Normal" xfId="0" builtinId="0"/>
    <cellStyle name="Normal 10" xfId="3" xr:uid="{9C210255-45C8-4C72-B339-AC337608DA3C}"/>
    <cellStyle name="Normal 10 10 2 2" xfId="4" xr:uid="{A279452D-2A61-49F5-9809-70E8C68A6458}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114300</xdr:rowOff>
    </xdr:from>
    <xdr:to>
      <xdr:col>5</xdr:col>
      <xdr:colOff>752475</xdr:colOff>
      <xdr:row>12</xdr:row>
      <xdr:rowOff>133350</xdr:rowOff>
    </xdr:to>
    <xdr:sp macro="" textlink="">
      <xdr:nvSpPr>
        <xdr:cNvPr id="1092" name="WordArt 68">
          <a:extLst>
            <a:ext uri="{FF2B5EF4-FFF2-40B4-BE49-F238E27FC236}">
              <a16:creationId xmlns:a16="http://schemas.microsoft.com/office/drawing/2014/main" id="{D4A419E8-C2F0-211E-5832-29824092C60F}"/>
            </a:ext>
          </a:extLst>
        </xdr:cNvPr>
        <xdr:cNvSpPr>
          <a:spLocks noChangeArrowheads="1" noChangeShapeType="1" noTextEdit="1"/>
        </xdr:cNvSpPr>
      </xdr:nvSpPr>
      <xdr:spPr bwMode="auto">
        <a:xfrm rot="-1457298">
          <a:off x="228600" y="1247775"/>
          <a:ext cx="3752850" cy="857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48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Sisplan  v 7.3</a:t>
          </a:r>
        </a:p>
      </xdr:txBody>
    </xdr:sp>
    <xdr:clientData/>
  </xdr:twoCellAnchor>
  <xdr:twoCellAnchor>
    <xdr:from>
      <xdr:col>0</xdr:col>
      <xdr:colOff>180974</xdr:colOff>
      <xdr:row>1</xdr:row>
      <xdr:rowOff>28575</xdr:rowOff>
    </xdr:from>
    <xdr:to>
      <xdr:col>5</xdr:col>
      <xdr:colOff>762000</xdr:colOff>
      <xdr:row>13</xdr:row>
      <xdr:rowOff>0</xdr:rowOff>
    </xdr:to>
    <xdr:sp macro="" textlink="">
      <xdr:nvSpPr>
        <xdr:cNvPr id="1090" name="Texto 66">
          <a:extLst>
            <a:ext uri="{FF2B5EF4-FFF2-40B4-BE49-F238E27FC236}">
              <a16:creationId xmlns:a16="http://schemas.microsoft.com/office/drawing/2014/main" id="{1BB0AE05-31DF-B863-F437-66237FCA2A6F}"/>
            </a:ext>
          </a:extLst>
        </xdr:cNvPr>
        <xdr:cNvSpPr txBox="1">
          <a:spLocks noChangeArrowheads="1"/>
        </xdr:cNvSpPr>
      </xdr:nvSpPr>
      <xdr:spPr bwMode="auto">
        <a:xfrm>
          <a:off x="180974" y="190500"/>
          <a:ext cx="3810001" cy="3038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Sistema de Planejamento </a:t>
          </a: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Versão 7.6</a:t>
          </a:r>
          <a:endParaRPr lang="pt-BR" sz="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3333CC"/>
              </a:solidFill>
              <a:latin typeface="Arial"/>
              <a:cs typeface="Arial"/>
            </a:rPr>
            <a:t>Desenvolvido para ser utilizado com o Microsoft® Excel </a:t>
          </a:r>
          <a:endParaRPr lang="pt-BR" sz="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Elaboração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Engº Paulo Roberto Lagoeiro Jorge</a:t>
          </a: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Desenvolvimento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Engº Eduardo Fernando da Silva</a:t>
          </a:r>
        </a:p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Calibri"/>
            </a:rPr>
            <a:t>Atualizações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Engº Alessandro Eloisio Timoteo</a:t>
          </a:r>
        </a:p>
        <a:p>
          <a:pPr algn="ctr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100" b="1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 planilha faz parte integrante do Sistema de Planejamento para Controle de Medição de Obras Licitadas Fundação Oswaldo Cruz FIOCRUZ. 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Ministério da Saúde</a:t>
          </a:r>
        </a:p>
        <a:p>
          <a:pPr algn="ctr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pt-BR" sz="1000" b="1" i="0" u="none" strike="noStrike" baseline="0">
              <a:solidFill>
                <a:srgbClr val="339933"/>
              </a:solidFill>
              <a:latin typeface="Arial"/>
              <a:cs typeface="Arial"/>
            </a:rPr>
            <a:t>MMXI-</a:t>
          </a:r>
        </a:p>
        <a:p>
          <a:pPr algn="ctr" rtl="0">
            <a:defRPr sz="1000"/>
          </a:pPr>
          <a:endParaRPr lang="pt-BR" sz="1000" b="1" i="0" u="none" strike="noStrike" baseline="0">
            <a:solidFill>
              <a:srgbClr val="339933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1000" b="1" i="0" u="none" strike="noStrike" baseline="0">
            <a:solidFill>
              <a:srgbClr val="3399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28575</xdr:colOff>
      <xdr:row>0</xdr:row>
      <xdr:rowOff>9525</xdr:rowOff>
    </xdr:from>
    <xdr:to>
      <xdr:col>7</xdr:col>
      <xdr:colOff>2819400</xdr:colOff>
      <xdr:row>10</xdr:row>
      <xdr:rowOff>9525</xdr:rowOff>
    </xdr:to>
    <xdr:sp macro="" textlink="">
      <xdr:nvSpPr>
        <xdr:cNvPr id="1091" name="Texto 67">
          <a:extLst>
            <a:ext uri="{FF2B5EF4-FFF2-40B4-BE49-F238E27FC236}">
              <a16:creationId xmlns:a16="http://schemas.microsoft.com/office/drawing/2014/main" id="{4D49AC6B-DDE7-9FF2-CC16-6DAE50F8EACF}"/>
            </a:ext>
          </a:extLst>
        </xdr:cNvPr>
        <xdr:cNvSpPr txBox="1">
          <a:spLocks noChangeArrowheads="1"/>
        </xdr:cNvSpPr>
      </xdr:nvSpPr>
      <xdr:spPr bwMode="auto">
        <a:xfrm>
          <a:off x="4219575" y="9525"/>
          <a:ext cx="2790825" cy="16192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Sr. Licitante,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V.Sa. está recebendo uma cópia fiel da planilha destinada à Licitação da obra com o título abaixo descrito.</a:t>
          </a:r>
          <a:endParaRPr lang="pt-BR" sz="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um correto preenchimento da planilha de preços, leia </a:t>
          </a:r>
        </a:p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atentamente as pastas de </a:t>
          </a:r>
          <a:r>
            <a:rPr lang="pt-BR" sz="800" b="1" i="0" u="sng" strike="noStrike" baseline="0">
              <a:solidFill>
                <a:srgbClr val="FF0000"/>
              </a:solidFill>
              <a:latin typeface="Arial"/>
              <a:cs typeface="Arial"/>
            </a:rPr>
            <a:t>Ajuda</a:t>
          </a:r>
          <a:r>
            <a:rPr lang="pt-BR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endParaRPr lang="pt-BR" sz="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Lembramos que esta planilha, deverá ser apresentada </a:t>
          </a:r>
          <a:r>
            <a:rPr lang="pt-BR" sz="800" b="1" i="0" u="sng" strike="noStrike" baseline="0">
              <a:solidFill>
                <a:srgbClr val="FF0000"/>
              </a:solidFill>
              <a:latin typeface="Arial"/>
              <a:cs typeface="Arial"/>
            </a:rPr>
            <a:t>impressa em papel timbrado da firma</a:t>
          </a:r>
          <a:r>
            <a:rPr lang="pt-BR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,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e, que qualquer alteração nas células restritas, acarretará na eliminação de sua empresa da: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200025</xdr:rowOff>
    </xdr:from>
    <xdr:to>
      <xdr:col>6</xdr:col>
      <xdr:colOff>809625</xdr:colOff>
      <xdr:row>3</xdr:row>
      <xdr:rowOff>314325</xdr:rowOff>
    </xdr:to>
    <xdr:sp macro="" textlink="">
      <xdr:nvSpPr>
        <xdr:cNvPr id="2068" name="Texto 20">
          <a:extLst>
            <a:ext uri="{FF2B5EF4-FFF2-40B4-BE49-F238E27FC236}">
              <a16:creationId xmlns:a16="http://schemas.microsoft.com/office/drawing/2014/main" id="{EB581190-B413-C2F7-95CF-937BB20E6A01}"/>
            </a:ext>
          </a:extLst>
        </xdr:cNvPr>
        <xdr:cNvSpPr txBox="1">
          <a:spLocks noChangeArrowheads="1"/>
        </xdr:cNvSpPr>
      </xdr:nvSpPr>
      <xdr:spPr bwMode="auto">
        <a:xfrm>
          <a:off x="0" y="200025"/>
          <a:ext cx="5038725" cy="866775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Quantidade</a:t>
          </a: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levantada pela Fiocruz em planta ou "in loco" necessária para execução do item. A firma Licitante deverá verificar no local. Havendo divergências, notificar a Comissão de Licitação, conforme enunciado no Edital. </a:t>
          </a:r>
          <a:r>
            <a:rPr lang="pt-BR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Preço unitário</a:t>
          </a: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Informar os valores unitários para cada item. </a:t>
          </a:r>
          <a:r>
            <a:rPr lang="pt-BR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LDI: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A Planilha da Composição do LDI deve ser prenchida .O valor do LDI em porcentagem será transferido automaticamente para a planulha de custos. </a:t>
          </a:r>
          <a:r>
            <a:rPr lang="pt-BR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Utilize a tecla TAB para mover-se entre as células. Elas são as únicas disponíveis para alterações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76200</xdr:rowOff>
    </xdr:from>
    <xdr:to>
      <xdr:col>6</xdr:col>
      <xdr:colOff>57150</xdr:colOff>
      <xdr:row>6</xdr:row>
      <xdr:rowOff>142875</xdr:rowOff>
    </xdr:to>
    <xdr:sp macro="" textlink="">
      <xdr:nvSpPr>
        <xdr:cNvPr id="163146" name="Rectangle 1">
          <a:extLst>
            <a:ext uri="{FF2B5EF4-FFF2-40B4-BE49-F238E27FC236}">
              <a16:creationId xmlns:a16="http://schemas.microsoft.com/office/drawing/2014/main" id="{E9F2EB92-CE35-62EA-B7B2-097A44D9471F}"/>
            </a:ext>
          </a:extLst>
        </xdr:cNvPr>
        <xdr:cNvSpPr>
          <a:spLocks noChangeArrowheads="1"/>
        </xdr:cNvSpPr>
      </xdr:nvSpPr>
      <xdr:spPr bwMode="auto">
        <a:xfrm>
          <a:off x="571500" y="247650"/>
          <a:ext cx="628650" cy="9239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1</xdr:row>
      <xdr:rowOff>114300</xdr:rowOff>
    </xdr:from>
    <xdr:to>
      <xdr:col>3</xdr:col>
      <xdr:colOff>171450</xdr:colOff>
      <xdr:row>2</xdr:row>
      <xdr:rowOff>76200</xdr:rowOff>
    </xdr:to>
    <xdr:grpSp>
      <xdr:nvGrpSpPr>
        <xdr:cNvPr id="163147" name="Group 19">
          <a:extLst>
            <a:ext uri="{FF2B5EF4-FFF2-40B4-BE49-F238E27FC236}">
              <a16:creationId xmlns:a16="http://schemas.microsoft.com/office/drawing/2014/main" id="{20C230B6-73DE-1739-095D-2303BB984FA5}"/>
            </a:ext>
          </a:extLst>
        </xdr:cNvPr>
        <xdr:cNvGrpSpPr>
          <a:grpSpLocks/>
        </xdr:cNvGrpSpPr>
      </xdr:nvGrpSpPr>
      <xdr:grpSpPr bwMode="auto">
        <a:xfrm>
          <a:off x="628650" y="285750"/>
          <a:ext cx="114300" cy="133350"/>
          <a:chOff x="-14" y="-6670"/>
          <a:chExt cx="12" cy="15554"/>
        </a:xfrm>
      </xdr:grpSpPr>
      <xdr:sp macro="" textlink="">
        <xdr:nvSpPr>
          <xdr:cNvPr id="163169" name="Line 4">
            <a:extLst>
              <a:ext uri="{FF2B5EF4-FFF2-40B4-BE49-F238E27FC236}">
                <a16:creationId xmlns:a16="http://schemas.microsoft.com/office/drawing/2014/main" id="{A6958DD3-9140-58A3-CE6C-D121E4BF647A}"/>
              </a:ext>
            </a:extLst>
          </xdr:cNvPr>
          <xdr:cNvSpPr>
            <a:spLocks noChangeShapeType="1"/>
          </xdr:cNvSpPr>
        </xdr:nvSpPr>
        <xdr:spPr bwMode="auto">
          <a:xfrm>
            <a:off x="-14" y="8884"/>
            <a:ext cx="1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70" name="Line 5">
            <a:extLst>
              <a:ext uri="{FF2B5EF4-FFF2-40B4-BE49-F238E27FC236}">
                <a16:creationId xmlns:a16="http://schemas.microsoft.com/office/drawing/2014/main" id="{440BBA1E-488C-B765-280B-767A288B2156}"/>
              </a:ext>
            </a:extLst>
          </xdr:cNvPr>
          <xdr:cNvSpPr>
            <a:spLocks noChangeShapeType="1"/>
          </xdr:cNvSpPr>
        </xdr:nvSpPr>
        <xdr:spPr bwMode="auto">
          <a:xfrm flipV="1">
            <a:off x="-14" y="-3337"/>
            <a:ext cx="0" cy="122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71" name="Line 6">
            <a:extLst>
              <a:ext uri="{FF2B5EF4-FFF2-40B4-BE49-F238E27FC236}">
                <a16:creationId xmlns:a16="http://schemas.microsoft.com/office/drawing/2014/main" id="{BAFE0155-E635-67BB-9BEC-62656D968F57}"/>
              </a:ext>
            </a:extLst>
          </xdr:cNvPr>
          <xdr:cNvSpPr>
            <a:spLocks noChangeShapeType="1"/>
          </xdr:cNvSpPr>
        </xdr:nvSpPr>
        <xdr:spPr bwMode="auto">
          <a:xfrm flipV="1">
            <a:off x="-2" y="-3337"/>
            <a:ext cx="0" cy="122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72" name="Line 9">
            <a:extLst>
              <a:ext uri="{FF2B5EF4-FFF2-40B4-BE49-F238E27FC236}">
                <a16:creationId xmlns:a16="http://schemas.microsoft.com/office/drawing/2014/main" id="{112F4E99-4CF1-D404-A981-F847EB9B4B9B}"/>
              </a:ext>
            </a:extLst>
          </xdr:cNvPr>
          <xdr:cNvSpPr>
            <a:spLocks noChangeShapeType="1"/>
          </xdr:cNvSpPr>
        </xdr:nvSpPr>
        <xdr:spPr bwMode="auto">
          <a:xfrm>
            <a:off x="-14" y="-3337"/>
            <a:ext cx="1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73" name="Line 10">
            <a:extLst>
              <a:ext uri="{FF2B5EF4-FFF2-40B4-BE49-F238E27FC236}">
                <a16:creationId xmlns:a16="http://schemas.microsoft.com/office/drawing/2014/main" id="{02F948B8-A090-7472-BDD3-EB5838E5D4B6}"/>
              </a:ext>
            </a:extLst>
          </xdr:cNvPr>
          <xdr:cNvSpPr>
            <a:spLocks noChangeShapeType="1"/>
          </xdr:cNvSpPr>
        </xdr:nvSpPr>
        <xdr:spPr bwMode="auto">
          <a:xfrm flipV="1">
            <a:off x="-13" y="-5559"/>
            <a:ext cx="0" cy="222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74" name="Line 11">
            <a:extLst>
              <a:ext uri="{FF2B5EF4-FFF2-40B4-BE49-F238E27FC236}">
                <a16:creationId xmlns:a16="http://schemas.microsoft.com/office/drawing/2014/main" id="{1FED0F01-4598-83E3-85F8-EF559FC947B1}"/>
              </a:ext>
            </a:extLst>
          </xdr:cNvPr>
          <xdr:cNvSpPr>
            <a:spLocks noChangeShapeType="1"/>
          </xdr:cNvSpPr>
        </xdr:nvSpPr>
        <xdr:spPr bwMode="auto">
          <a:xfrm>
            <a:off x="-13" y="-5559"/>
            <a:ext cx="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75" name="Line 12">
            <a:extLst>
              <a:ext uri="{FF2B5EF4-FFF2-40B4-BE49-F238E27FC236}">
                <a16:creationId xmlns:a16="http://schemas.microsoft.com/office/drawing/2014/main" id="{EA0ED01E-0326-8C90-8FBB-D7945BA5A5BF}"/>
              </a:ext>
            </a:extLst>
          </xdr:cNvPr>
          <xdr:cNvSpPr>
            <a:spLocks noChangeShapeType="1"/>
          </xdr:cNvSpPr>
        </xdr:nvSpPr>
        <xdr:spPr bwMode="auto">
          <a:xfrm>
            <a:off x="-12" y="-5559"/>
            <a:ext cx="0" cy="222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76" name="Line 13">
            <a:extLst>
              <a:ext uri="{FF2B5EF4-FFF2-40B4-BE49-F238E27FC236}">
                <a16:creationId xmlns:a16="http://schemas.microsoft.com/office/drawing/2014/main" id="{B3E9B977-31BF-9F57-1C0B-547EEDEA5706}"/>
              </a:ext>
            </a:extLst>
          </xdr:cNvPr>
          <xdr:cNvSpPr>
            <a:spLocks noChangeShapeType="1"/>
          </xdr:cNvSpPr>
        </xdr:nvSpPr>
        <xdr:spPr bwMode="auto">
          <a:xfrm flipV="1">
            <a:off x="-4" y="-5559"/>
            <a:ext cx="0" cy="222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77" name="Line 14">
            <a:extLst>
              <a:ext uri="{FF2B5EF4-FFF2-40B4-BE49-F238E27FC236}">
                <a16:creationId xmlns:a16="http://schemas.microsoft.com/office/drawing/2014/main" id="{C2917DDE-ACB3-DEDE-4A72-0CF8A2E35688}"/>
              </a:ext>
            </a:extLst>
          </xdr:cNvPr>
          <xdr:cNvSpPr>
            <a:spLocks noChangeShapeType="1"/>
          </xdr:cNvSpPr>
        </xdr:nvSpPr>
        <xdr:spPr bwMode="auto">
          <a:xfrm>
            <a:off x="-4" y="-5559"/>
            <a:ext cx="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78" name="Line 15">
            <a:extLst>
              <a:ext uri="{FF2B5EF4-FFF2-40B4-BE49-F238E27FC236}">
                <a16:creationId xmlns:a16="http://schemas.microsoft.com/office/drawing/2014/main" id="{09174A11-C229-96A8-E07A-5A5F996E984D}"/>
              </a:ext>
            </a:extLst>
          </xdr:cNvPr>
          <xdr:cNvSpPr>
            <a:spLocks noChangeShapeType="1"/>
          </xdr:cNvSpPr>
        </xdr:nvSpPr>
        <xdr:spPr bwMode="auto">
          <a:xfrm>
            <a:off x="-3" y="-5559"/>
            <a:ext cx="0" cy="222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79" name="Line 16">
            <a:extLst>
              <a:ext uri="{FF2B5EF4-FFF2-40B4-BE49-F238E27FC236}">
                <a16:creationId xmlns:a16="http://schemas.microsoft.com/office/drawing/2014/main" id="{E2C44CCA-9D2A-33A2-6BA3-7436DCCDF367}"/>
              </a:ext>
            </a:extLst>
          </xdr:cNvPr>
          <xdr:cNvSpPr>
            <a:spLocks noChangeShapeType="1"/>
          </xdr:cNvSpPr>
        </xdr:nvSpPr>
        <xdr:spPr bwMode="auto">
          <a:xfrm flipV="1">
            <a:off x="-13" y="-6670"/>
            <a:ext cx="0" cy="11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80" name="Line 17">
            <a:extLst>
              <a:ext uri="{FF2B5EF4-FFF2-40B4-BE49-F238E27FC236}">
                <a16:creationId xmlns:a16="http://schemas.microsoft.com/office/drawing/2014/main" id="{B8621085-1E2D-616A-6414-C96C6E36E39C}"/>
              </a:ext>
            </a:extLst>
          </xdr:cNvPr>
          <xdr:cNvSpPr>
            <a:spLocks noChangeShapeType="1"/>
          </xdr:cNvSpPr>
        </xdr:nvSpPr>
        <xdr:spPr bwMode="auto">
          <a:xfrm flipV="1">
            <a:off x="-3" y="-6670"/>
            <a:ext cx="0" cy="11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181" name="Rectangle 18">
            <a:extLst>
              <a:ext uri="{FF2B5EF4-FFF2-40B4-BE49-F238E27FC236}">
                <a16:creationId xmlns:a16="http://schemas.microsoft.com/office/drawing/2014/main" id="{383339BF-1F66-F0A6-11AC-512678CFF6D4}"/>
              </a:ext>
            </a:extLst>
          </xdr:cNvPr>
          <xdr:cNvSpPr>
            <a:spLocks noChangeArrowheads="1"/>
          </xdr:cNvSpPr>
        </xdr:nvSpPr>
        <xdr:spPr bwMode="auto">
          <a:xfrm>
            <a:off x="-11" y="-4448"/>
            <a:ext cx="6" cy="1111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28575</xdr:colOff>
      <xdr:row>1</xdr:row>
      <xdr:rowOff>152400</xdr:rowOff>
    </xdr:from>
    <xdr:to>
      <xdr:col>5</xdr:col>
      <xdr:colOff>9525</xdr:colOff>
      <xdr:row>1</xdr:row>
      <xdr:rowOff>152400</xdr:rowOff>
    </xdr:to>
    <xdr:sp macro="" textlink="">
      <xdr:nvSpPr>
        <xdr:cNvPr id="163148" name="Line 20">
          <a:extLst>
            <a:ext uri="{FF2B5EF4-FFF2-40B4-BE49-F238E27FC236}">
              <a16:creationId xmlns:a16="http://schemas.microsoft.com/office/drawing/2014/main" id="{23DCD593-3F16-E963-20F3-FCF94ED09FA2}"/>
            </a:ext>
          </a:extLst>
        </xdr:cNvPr>
        <xdr:cNvSpPr>
          <a:spLocks noChangeShapeType="1"/>
        </xdr:cNvSpPr>
      </xdr:nvSpPr>
      <xdr:spPr bwMode="auto">
        <a:xfrm>
          <a:off x="790575" y="32385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</xdr:colOff>
      <xdr:row>2</xdr:row>
      <xdr:rowOff>47625</xdr:rowOff>
    </xdr:from>
    <xdr:to>
      <xdr:col>5</xdr:col>
      <xdr:colOff>28575</xdr:colOff>
      <xdr:row>2</xdr:row>
      <xdr:rowOff>47625</xdr:rowOff>
    </xdr:to>
    <xdr:sp macro="" textlink="">
      <xdr:nvSpPr>
        <xdr:cNvPr id="163149" name="Line 21">
          <a:extLst>
            <a:ext uri="{FF2B5EF4-FFF2-40B4-BE49-F238E27FC236}">
              <a16:creationId xmlns:a16="http://schemas.microsoft.com/office/drawing/2014/main" id="{DBA4DC87-BB7A-6D4B-045F-D9A81968CF73}"/>
            </a:ext>
          </a:extLst>
        </xdr:cNvPr>
        <xdr:cNvSpPr>
          <a:spLocks noChangeShapeType="1"/>
        </xdr:cNvSpPr>
      </xdr:nvSpPr>
      <xdr:spPr bwMode="auto">
        <a:xfrm>
          <a:off x="790575" y="3905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</xdr:colOff>
      <xdr:row>2</xdr:row>
      <xdr:rowOff>85725</xdr:rowOff>
    </xdr:from>
    <xdr:to>
      <xdr:col>5</xdr:col>
      <xdr:colOff>9525</xdr:colOff>
      <xdr:row>2</xdr:row>
      <xdr:rowOff>85725</xdr:rowOff>
    </xdr:to>
    <xdr:sp macro="" textlink="">
      <xdr:nvSpPr>
        <xdr:cNvPr id="163150" name="Line 22">
          <a:extLst>
            <a:ext uri="{FF2B5EF4-FFF2-40B4-BE49-F238E27FC236}">
              <a16:creationId xmlns:a16="http://schemas.microsoft.com/office/drawing/2014/main" id="{28B01A96-F1FB-D946-4F61-D6A2C4E2E896}"/>
            </a:ext>
          </a:extLst>
        </xdr:cNvPr>
        <xdr:cNvSpPr>
          <a:spLocks noChangeShapeType="1"/>
        </xdr:cNvSpPr>
      </xdr:nvSpPr>
      <xdr:spPr bwMode="auto">
        <a:xfrm>
          <a:off x="790575" y="42862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1</xdr:row>
      <xdr:rowOff>76200</xdr:rowOff>
    </xdr:from>
    <xdr:to>
      <xdr:col>6</xdr:col>
      <xdr:colOff>133350</xdr:colOff>
      <xdr:row>6</xdr:row>
      <xdr:rowOff>142875</xdr:rowOff>
    </xdr:to>
    <xdr:sp macro="" textlink="">
      <xdr:nvSpPr>
        <xdr:cNvPr id="163151" name="Line 23">
          <a:extLst>
            <a:ext uri="{FF2B5EF4-FFF2-40B4-BE49-F238E27FC236}">
              <a16:creationId xmlns:a16="http://schemas.microsoft.com/office/drawing/2014/main" id="{F256B8F3-4E7A-225F-1544-E1BAB5095B1A}"/>
            </a:ext>
          </a:extLst>
        </xdr:cNvPr>
        <xdr:cNvSpPr>
          <a:spLocks noChangeShapeType="1"/>
        </xdr:cNvSpPr>
      </xdr:nvSpPr>
      <xdr:spPr bwMode="auto">
        <a:xfrm>
          <a:off x="1276350" y="247650"/>
          <a:ext cx="0" cy="923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1</xdr:row>
      <xdr:rowOff>85725</xdr:rowOff>
    </xdr:from>
    <xdr:to>
      <xdr:col>2</xdr:col>
      <xdr:colOff>123825</xdr:colOff>
      <xdr:row>2</xdr:row>
      <xdr:rowOff>85725</xdr:rowOff>
    </xdr:to>
    <xdr:sp macro="" textlink="">
      <xdr:nvSpPr>
        <xdr:cNvPr id="163152" name="Line 24">
          <a:extLst>
            <a:ext uri="{FF2B5EF4-FFF2-40B4-BE49-F238E27FC236}">
              <a16:creationId xmlns:a16="http://schemas.microsoft.com/office/drawing/2014/main" id="{FA6AFF33-D03A-D708-425F-E129CAFC08C3}"/>
            </a:ext>
          </a:extLst>
        </xdr:cNvPr>
        <xdr:cNvSpPr>
          <a:spLocks noChangeShapeType="1"/>
        </xdr:cNvSpPr>
      </xdr:nvSpPr>
      <xdr:spPr bwMode="auto">
        <a:xfrm>
          <a:off x="504825" y="2571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38100</xdr:rowOff>
    </xdr:from>
    <xdr:to>
      <xdr:col>6</xdr:col>
      <xdr:colOff>47625</xdr:colOff>
      <xdr:row>7</xdr:row>
      <xdr:rowOff>38100</xdr:rowOff>
    </xdr:to>
    <xdr:sp macro="" textlink="">
      <xdr:nvSpPr>
        <xdr:cNvPr id="163153" name="Line 25">
          <a:extLst>
            <a:ext uri="{FF2B5EF4-FFF2-40B4-BE49-F238E27FC236}">
              <a16:creationId xmlns:a16="http://schemas.microsoft.com/office/drawing/2014/main" id="{4C324F0B-0AFF-CAB2-B95E-AA6F3A718331}"/>
            </a:ext>
          </a:extLst>
        </xdr:cNvPr>
        <xdr:cNvSpPr>
          <a:spLocks noChangeShapeType="1"/>
        </xdr:cNvSpPr>
      </xdr:nvSpPr>
      <xdr:spPr bwMode="auto">
        <a:xfrm>
          <a:off x="571500" y="1238250"/>
          <a:ext cx="619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3</xdr:row>
      <xdr:rowOff>0</xdr:rowOff>
    </xdr:from>
    <xdr:to>
      <xdr:col>5</xdr:col>
      <xdr:colOff>171450</xdr:colOff>
      <xdr:row>3</xdr:row>
      <xdr:rowOff>104775</xdr:rowOff>
    </xdr:to>
    <xdr:sp macro="" textlink="">
      <xdr:nvSpPr>
        <xdr:cNvPr id="163154" name="Rectangle 26">
          <a:extLst>
            <a:ext uri="{FF2B5EF4-FFF2-40B4-BE49-F238E27FC236}">
              <a16:creationId xmlns:a16="http://schemas.microsoft.com/office/drawing/2014/main" id="{30D01BED-7718-6AE5-D58E-14ADF1B798DD}"/>
            </a:ext>
          </a:extLst>
        </xdr:cNvPr>
        <xdr:cNvSpPr>
          <a:spLocks noChangeArrowheads="1"/>
        </xdr:cNvSpPr>
      </xdr:nvSpPr>
      <xdr:spPr bwMode="auto">
        <a:xfrm>
          <a:off x="638175" y="514350"/>
          <a:ext cx="485775" cy="104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4</xdr:row>
      <xdr:rowOff>9525</xdr:rowOff>
    </xdr:from>
    <xdr:to>
      <xdr:col>5</xdr:col>
      <xdr:colOff>171450</xdr:colOff>
      <xdr:row>5</xdr:row>
      <xdr:rowOff>28575</xdr:rowOff>
    </xdr:to>
    <xdr:sp macro="" textlink="">
      <xdr:nvSpPr>
        <xdr:cNvPr id="163155" name="Rectangle 27">
          <a:extLst>
            <a:ext uri="{FF2B5EF4-FFF2-40B4-BE49-F238E27FC236}">
              <a16:creationId xmlns:a16="http://schemas.microsoft.com/office/drawing/2014/main" id="{74F5E884-21E4-09F7-F1FD-86BBC26424D5}"/>
            </a:ext>
          </a:extLst>
        </xdr:cNvPr>
        <xdr:cNvSpPr>
          <a:spLocks noChangeArrowheads="1"/>
        </xdr:cNvSpPr>
      </xdr:nvSpPr>
      <xdr:spPr bwMode="auto">
        <a:xfrm>
          <a:off x="638175" y="695325"/>
          <a:ext cx="485775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5</xdr:row>
      <xdr:rowOff>95250</xdr:rowOff>
    </xdr:from>
    <xdr:to>
      <xdr:col>5</xdr:col>
      <xdr:colOff>171450</xdr:colOff>
      <xdr:row>6</xdr:row>
      <xdr:rowOff>0</xdr:rowOff>
    </xdr:to>
    <xdr:sp macro="" textlink="">
      <xdr:nvSpPr>
        <xdr:cNvPr id="163156" name="Rectangle 28">
          <a:extLst>
            <a:ext uri="{FF2B5EF4-FFF2-40B4-BE49-F238E27FC236}">
              <a16:creationId xmlns:a16="http://schemas.microsoft.com/office/drawing/2014/main" id="{FCA9A925-D2BF-A4E6-DEE8-267A9DA518D1}"/>
            </a:ext>
          </a:extLst>
        </xdr:cNvPr>
        <xdr:cNvSpPr>
          <a:spLocks noChangeArrowheads="1"/>
        </xdr:cNvSpPr>
      </xdr:nvSpPr>
      <xdr:spPr bwMode="auto">
        <a:xfrm>
          <a:off x="638175" y="952500"/>
          <a:ext cx="485775" cy="76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6</xdr:row>
      <xdr:rowOff>104775</xdr:rowOff>
    </xdr:from>
    <xdr:to>
      <xdr:col>4</xdr:col>
      <xdr:colOff>161925</xdr:colOff>
      <xdr:row>6</xdr:row>
      <xdr:rowOff>104775</xdr:rowOff>
    </xdr:to>
    <xdr:sp macro="" textlink="">
      <xdr:nvSpPr>
        <xdr:cNvPr id="163157" name="Line 29">
          <a:extLst>
            <a:ext uri="{FF2B5EF4-FFF2-40B4-BE49-F238E27FC236}">
              <a16:creationId xmlns:a16="http://schemas.microsoft.com/office/drawing/2014/main" id="{6CA78DB2-9D2F-7935-62A5-7DC19934DD34}"/>
            </a:ext>
          </a:extLst>
        </xdr:cNvPr>
        <xdr:cNvSpPr>
          <a:spLocks noChangeShapeType="1"/>
        </xdr:cNvSpPr>
      </xdr:nvSpPr>
      <xdr:spPr bwMode="auto">
        <a:xfrm>
          <a:off x="838200" y="11334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1</xdr:row>
      <xdr:rowOff>85725</xdr:rowOff>
    </xdr:from>
    <xdr:to>
      <xdr:col>2</xdr:col>
      <xdr:colOff>114300</xdr:colOff>
      <xdr:row>2</xdr:row>
      <xdr:rowOff>66675</xdr:rowOff>
    </xdr:to>
    <xdr:sp macro="" textlink="">
      <xdr:nvSpPr>
        <xdr:cNvPr id="3102" name="Texto 30">
          <a:extLst>
            <a:ext uri="{FF2B5EF4-FFF2-40B4-BE49-F238E27FC236}">
              <a16:creationId xmlns:a16="http://schemas.microsoft.com/office/drawing/2014/main" id="{37874E26-12B1-902E-8FA1-F499C0668F8D}"/>
            </a:ext>
          </a:extLst>
        </xdr:cNvPr>
        <xdr:cNvSpPr txBox="1">
          <a:spLocks noChangeArrowheads="1"/>
        </xdr:cNvSpPr>
      </xdr:nvSpPr>
      <xdr:spPr bwMode="auto">
        <a:xfrm>
          <a:off x="276225" y="257175"/>
          <a:ext cx="219075" cy="152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1" u="sng" strike="noStrike" baseline="0">
              <a:solidFill>
                <a:srgbClr val="FF0000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6</xdr:col>
      <xdr:colOff>66675</xdr:colOff>
      <xdr:row>3</xdr:row>
      <xdr:rowOff>123825</xdr:rowOff>
    </xdr:from>
    <xdr:to>
      <xdr:col>7</xdr:col>
      <xdr:colOff>142875</xdr:colOff>
      <xdr:row>4</xdr:row>
      <xdr:rowOff>104775</xdr:rowOff>
    </xdr:to>
    <xdr:sp macro="" textlink="">
      <xdr:nvSpPr>
        <xdr:cNvPr id="3103" name="Texto 31">
          <a:extLst>
            <a:ext uri="{FF2B5EF4-FFF2-40B4-BE49-F238E27FC236}">
              <a16:creationId xmlns:a16="http://schemas.microsoft.com/office/drawing/2014/main" id="{B5B956EC-25EB-8F99-B596-CCD2E89DD2B0}"/>
            </a:ext>
          </a:extLst>
        </xdr:cNvPr>
        <xdr:cNvSpPr txBox="1">
          <a:spLocks noChangeArrowheads="1"/>
        </xdr:cNvSpPr>
      </xdr:nvSpPr>
      <xdr:spPr bwMode="auto">
        <a:xfrm>
          <a:off x="1209675" y="638175"/>
          <a:ext cx="266700" cy="152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279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6</xdr:row>
      <xdr:rowOff>152400</xdr:rowOff>
    </xdr:from>
    <xdr:to>
      <xdr:col>5</xdr:col>
      <xdr:colOff>76200</xdr:colOff>
      <xdr:row>7</xdr:row>
      <xdr:rowOff>133350</xdr:rowOff>
    </xdr:to>
    <xdr:sp macro="" textlink="">
      <xdr:nvSpPr>
        <xdr:cNvPr id="3104" name="Texto 32">
          <a:extLst>
            <a:ext uri="{FF2B5EF4-FFF2-40B4-BE49-F238E27FC236}">
              <a16:creationId xmlns:a16="http://schemas.microsoft.com/office/drawing/2014/main" id="{20CCD583-0D11-5E70-1C70-CC97EDA48D40}"/>
            </a:ext>
          </a:extLst>
        </xdr:cNvPr>
        <xdr:cNvSpPr txBox="1">
          <a:spLocks noChangeArrowheads="1"/>
        </xdr:cNvSpPr>
      </xdr:nvSpPr>
      <xdr:spPr bwMode="auto">
        <a:xfrm>
          <a:off x="762000" y="1181100"/>
          <a:ext cx="26670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216</a:t>
          </a:r>
        </a:p>
      </xdr:txBody>
    </xdr:sp>
    <xdr:clientData/>
  </xdr:twoCellAnchor>
  <xdr:twoCellAnchor>
    <xdr:from>
      <xdr:col>7</xdr:col>
      <xdr:colOff>114300</xdr:colOff>
      <xdr:row>1</xdr:row>
      <xdr:rowOff>76200</xdr:rowOff>
    </xdr:from>
    <xdr:to>
      <xdr:col>32</xdr:col>
      <xdr:colOff>161925</xdr:colOff>
      <xdr:row>7</xdr:row>
      <xdr:rowOff>104775</xdr:rowOff>
    </xdr:to>
    <xdr:sp macro="" textlink="">
      <xdr:nvSpPr>
        <xdr:cNvPr id="3106" name="Texto 34">
          <a:extLst>
            <a:ext uri="{FF2B5EF4-FFF2-40B4-BE49-F238E27FC236}">
              <a16:creationId xmlns:a16="http://schemas.microsoft.com/office/drawing/2014/main" id="{402DC3D1-6070-0767-0A9F-75A6BB9C5ED3}"/>
            </a:ext>
          </a:extLst>
        </xdr:cNvPr>
        <xdr:cNvSpPr txBox="1">
          <a:spLocks noChangeArrowheads="1"/>
        </xdr:cNvSpPr>
      </xdr:nvSpPr>
      <xdr:spPr bwMode="auto">
        <a:xfrm>
          <a:off x="1447800" y="247650"/>
          <a:ext cx="4810125" cy="1057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Este é um exemplo de Planilha de Custos, que deverá ser impressa pelo Sisplan. Por haver divergências entre as impressoras, ela poderá sair fora da formatação. Para tanto, aconselhamos que a </a:t>
          </a:r>
          <a:r>
            <a:rPr lang="pt-BR" sz="900" b="1" i="0" u="sng" strike="noStrike" baseline="0">
              <a:solidFill>
                <a:srgbClr val="FF0000"/>
              </a:solidFill>
              <a:latin typeface="Arial"/>
              <a:cs typeface="Arial"/>
            </a:rPr>
            <a:t>margem superior</a:t>
          </a: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seja acrescida em unidades de medida (mm, no caso) até que a formatação obeceça a impressa no edital. O valor correspondente a </a:t>
          </a:r>
          <a:r>
            <a:rPr lang="pt-BR" sz="900" b="1" i="1" u="sng" strike="noStrike" baseline="0">
              <a:solidFill>
                <a:srgbClr val="FF0000"/>
              </a:solidFill>
              <a:latin typeface="Arial"/>
              <a:cs typeface="Arial"/>
            </a:rPr>
            <a:t>30</a:t>
          </a: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, informado, refere-se às células A1 até A5, que estão em branco para colocação do timbre de sua empresa. Estas informações também servem para o Cronograma Físico Financeiro.</a:t>
          </a:r>
        </a:p>
      </xdr:txBody>
    </xdr:sp>
    <xdr:clientData/>
  </xdr:twoCellAnchor>
  <xdr:twoCellAnchor>
    <xdr:from>
      <xdr:col>1</xdr:col>
      <xdr:colOff>57150</xdr:colOff>
      <xdr:row>8</xdr:row>
      <xdr:rowOff>66675</xdr:rowOff>
    </xdr:from>
    <xdr:to>
      <xdr:col>19</xdr:col>
      <xdr:colOff>114300</xdr:colOff>
      <xdr:row>14</xdr:row>
      <xdr:rowOff>104775</xdr:rowOff>
    </xdr:to>
    <xdr:sp macro="" textlink="">
      <xdr:nvSpPr>
        <xdr:cNvPr id="3151" name="Texto 79">
          <a:extLst>
            <a:ext uri="{FF2B5EF4-FFF2-40B4-BE49-F238E27FC236}">
              <a16:creationId xmlns:a16="http://schemas.microsoft.com/office/drawing/2014/main" id="{5080F1E3-C9EA-7AE7-6E7E-93D046237BFE}"/>
            </a:ext>
          </a:extLst>
        </xdr:cNvPr>
        <xdr:cNvSpPr txBox="1">
          <a:spLocks noChangeArrowheads="1"/>
        </xdr:cNvSpPr>
      </xdr:nvSpPr>
      <xdr:spPr bwMode="auto">
        <a:xfrm>
          <a:off x="247650" y="1381125"/>
          <a:ext cx="3486150" cy="100965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 </a:t>
          </a:r>
          <a:r>
            <a:rPr lang="pt-BR" sz="800" b="1" i="1" u="sng" strike="noStrike" baseline="0">
              <a:solidFill>
                <a:srgbClr val="FF0000"/>
              </a:solidFill>
              <a:latin typeface="Arial"/>
              <a:cs typeface="Arial"/>
            </a:rPr>
            <a:t>APENAS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nesta posição de cada 30 dias, onde a barra de contagem de tempo estiver presente, deverá ser informada a porcentagem </a:t>
          </a:r>
          <a:r>
            <a:rPr lang="pt-BR" sz="800" b="1" i="1" u="sng" strike="noStrike" baseline="0">
              <a:solidFill>
                <a:srgbClr val="FF0000"/>
              </a:solidFill>
              <a:latin typeface="Arial"/>
              <a:cs typeface="Arial"/>
            </a:rPr>
            <a:t>correspondente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para a execução do serviço descrito. Digite valores que totalizem 100%. Exemplo: 20%, 30%, 30% e 20%. Você pode colocar qualquer outro valor, contanto que o somatório resulte em 100%, e que seja usado como referência o tempo de execução do serviço naquele período. </a:t>
          </a:r>
          <a:r>
            <a:rPr lang="pt-BR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Utilize a tecla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800" b="1" i="1" u="sng" strike="noStrike" baseline="0">
              <a:solidFill>
                <a:srgbClr val="FF0000"/>
              </a:solidFill>
              <a:latin typeface="Arial"/>
              <a:cs typeface="Arial"/>
            </a:rPr>
            <a:t>TAB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para mover-se entre as células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19</xdr:col>
      <xdr:colOff>161925</xdr:colOff>
      <xdr:row>10</xdr:row>
      <xdr:rowOff>66675</xdr:rowOff>
    </xdr:from>
    <xdr:to>
      <xdr:col>32</xdr:col>
      <xdr:colOff>142875</xdr:colOff>
      <xdr:row>14</xdr:row>
      <xdr:rowOff>104775</xdr:rowOff>
    </xdr:to>
    <xdr:sp macro="" textlink="">
      <xdr:nvSpPr>
        <xdr:cNvPr id="3152" name="Texto 80">
          <a:extLst>
            <a:ext uri="{FF2B5EF4-FFF2-40B4-BE49-F238E27FC236}">
              <a16:creationId xmlns:a16="http://schemas.microsoft.com/office/drawing/2014/main" id="{25FC2F69-3C43-F7FE-72E8-E88753242A92}"/>
            </a:ext>
          </a:extLst>
        </xdr:cNvPr>
        <xdr:cNvSpPr txBox="1">
          <a:spLocks noChangeArrowheads="1"/>
        </xdr:cNvSpPr>
      </xdr:nvSpPr>
      <xdr:spPr bwMode="auto">
        <a:xfrm>
          <a:off x="3781425" y="1666875"/>
          <a:ext cx="2457450" cy="72390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Caso o somatório das porcentagens informadas seja diferente de 100%, aparecerá uma mensagem </a:t>
          </a:r>
          <a:r>
            <a:rPr lang="pt-BR" sz="800" b="1" i="1" u="sng" strike="noStrike" baseline="0">
              <a:solidFill>
                <a:srgbClr val="FF0000"/>
              </a:solidFill>
              <a:latin typeface="Arial"/>
              <a:cs typeface="Arial"/>
            </a:rPr>
            <a:t>VERIFIQUE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, na coluna de total do item em questão. Será necessário, então, uma verificação das porcentagens informadas.</a:t>
          </a:r>
        </a:p>
      </xdr:txBody>
    </xdr:sp>
    <xdr:clientData/>
  </xdr:twoCellAnchor>
  <xdr:twoCellAnchor>
    <xdr:from>
      <xdr:col>9</xdr:col>
      <xdr:colOff>28575</xdr:colOff>
      <xdr:row>14</xdr:row>
      <xdr:rowOff>104775</xdr:rowOff>
    </xdr:from>
    <xdr:to>
      <xdr:col>11</xdr:col>
      <xdr:colOff>0</xdr:colOff>
      <xdr:row>18</xdr:row>
      <xdr:rowOff>161925</xdr:rowOff>
    </xdr:to>
    <xdr:sp macro="" textlink="">
      <xdr:nvSpPr>
        <xdr:cNvPr id="163164" name="Line 81">
          <a:extLst>
            <a:ext uri="{FF2B5EF4-FFF2-40B4-BE49-F238E27FC236}">
              <a16:creationId xmlns:a16="http://schemas.microsoft.com/office/drawing/2014/main" id="{976F7549-7A8C-3FD1-71BF-5C987F1C0C8A}"/>
            </a:ext>
          </a:extLst>
        </xdr:cNvPr>
        <xdr:cNvSpPr>
          <a:spLocks noChangeShapeType="1"/>
        </xdr:cNvSpPr>
      </xdr:nvSpPr>
      <xdr:spPr bwMode="auto">
        <a:xfrm>
          <a:off x="1743075" y="2390775"/>
          <a:ext cx="352425" cy="74295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</xdr:colOff>
      <xdr:row>14</xdr:row>
      <xdr:rowOff>104775</xdr:rowOff>
    </xdr:from>
    <xdr:to>
      <xdr:col>15</xdr:col>
      <xdr:colOff>0</xdr:colOff>
      <xdr:row>18</xdr:row>
      <xdr:rowOff>161925</xdr:rowOff>
    </xdr:to>
    <xdr:sp macro="" textlink="">
      <xdr:nvSpPr>
        <xdr:cNvPr id="163165" name="Line 82">
          <a:extLst>
            <a:ext uri="{FF2B5EF4-FFF2-40B4-BE49-F238E27FC236}">
              <a16:creationId xmlns:a16="http://schemas.microsoft.com/office/drawing/2014/main" id="{0F7097D6-6C5C-44CA-D133-78147231A7C4}"/>
            </a:ext>
          </a:extLst>
        </xdr:cNvPr>
        <xdr:cNvSpPr>
          <a:spLocks noChangeShapeType="1"/>
        </xdr:cNvSpPr>
      </xdr:nvSpPr>
      <xdr:spPr bwMode="auto">
        <a:xfrm>
          <a:off x="2505075" y="2390775"/>
          <a:ext cx="352425" cy="74295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28575</xdr:colOff>
      <xdr:row>14</xdr:row>
      <xdr:rowOff>104775</xdr:rowOff>
    </xdr:from>
    <xdr:to>
      <xdr:col>19</xdr:col>
      <xdr:colOff>0</xdr:colOff>
      <xdr:row>18</xdr:row>
      <xdr:rowOff>161925</xdr:rowOff>
    </xdr:to>
    <xdr:sp macro="" textlink="">
      <xdr:nvSpPr>
        <xdr:cNvPr id="163166" name="Line 83">
          <a:extLst>
            <a:ext uri="{FF2B5EF4-FFF2-40B4-BE49-F238E27FC236}">
              <a16:creationId xmlns:a16="http://schemas.microsoft.com/office/drawing/2014/main" id="{83006679-905D-E2D1-317B-9F19D508371C}"/>
            </a:ext>
          </a:extLst>
        </xdr:cNvPr>
        <xdr:cNvSpPr>
          <a:spLocks noChangeShapeType="1"/>
        </xdr:cNvSpPr>
      </xdr:nvSpPr>
      <xdr:spPr bwMode="auto">
        <a:xfrm>
          <a:off x="3267075" y="2390775"/>
          <a:ext cx="352425" cy="74295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104775</xdr:colOff>
      <xdr:row>14</xdr:row>
      <xdr:rowOff>104775</xdr:rowOff>
    </xdr:from>
    <xdr:to>
      <xdr:col>23</xdr:col>
      <xdr:colOff>9525</xdr:colOff>
      <xdr:row>18</xdr:row>
      <xdr:rowOff>161925</xdr:rowOff>
    </xdr:to>
    <xdr:sp macro="" textlink="">
      <xdr:nvSpPr>
        <xdr:cNvPr id="163167" name="Line 84">
          <a:extLst>
            <a:ext uri="{FF2B5EF4-FFF2-40B4-BE49-F238E27FC236}">
              <a16:creationId xmlns:a16="http://schemas.microsoft.com/office/drawing/2014/main" id="{FF79D81B-2F85-9DAA-FB71-8CE0AC1804EC}"/>
            </a:ext>
          </a:extLst>
        </xdr:cNvPr>
        <xdr:cNvSpPr>
          <a:spLocks noChangeShapeType="1"/>
        </xdr:cNvSpPr>
      </xdr:nvSpPr>
      <xdr:spPr bwMode="auto">
        <a:xfrm>
          <a:off x="3724275" y="2390775"/>
          <a:ext cx="666750" cy="74295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66675</xdr:colOff>
      <xdr:row>14</xdr:row>
      <xdr:rowOff>104775</xdr:rowOff>
    </xdr:from>
    <xdr:to>
      <xdr:col>28</xdr:col>
      <xdr:colOff>38100</xdr:colOff>
      <xdr:row>18</xdr:row>
      <xdr:rowOff>161925</xdr:rowOff>
    </xdr:to>
    <xdr:sp macro="" textlink="">
      <xdr:nvSpPr>
        <xdr:cNvPr id="163168" name="Line 85">
          <a:extLst>
            <a:ext uri="{FF2B5EF4-FFF2-40B4-BE49-F238E27FC236}">
              <a16:creationId xmlns:a16="http://schemas.microsoft.com/office/drawing/2014/main" id="{FE8935B1-BD27-C2C6-9E14-01B939B20592}"/>
            </a:ext>
          </a:extLst>
        </xdr:cNvPr>
        <xdr:cNvSpPr>
          <a:spLocks noChangeShapeType="1"/>
        </xdr:cNvSpPr>
      </xdr:nvSpPr>
      <xdr:spPr bwMode="auto">
        <a:xfrm>
          <a:off x="5019675" y="2390775"/>
          <a:ext cx="352425" cy="74295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89647</xdr:rowOff>
    </xdr:from>
    <xdr:to>
      <xdr:col>1</xdr:col>
      <xdr:colOff>2317003</xdr:colOff>
      <xdr:row>4</xdr:row>
      <xdr:rowOff>75640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A725153-B85D-4B64-91EE-C4BCB7E03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853" y="89647"/>
          <a:ext cx="2810062" cy="613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469900</xdr:colOff>
      <xdr:row>3</xdr:row>
      <xdr:rowOff>95250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37E439AE-3A58-47D6-AC04-82F3B51A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30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12700</xdr:colOff>
      <xdr:row>3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9D6472B-D9A8-4150-8473-2191556E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30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12700</xdr:colOff>
      <xdr:row>3</xdr:row>
      <xdr:rowOff>152400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7253E14-58FF-4C3D-AA27-6EAE9630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30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D9EC-E8E6-47D1-82D4-B9BF99E8523C}">
  <dimension ref="A1:H14"/>
  <sheetViews>
    <sheetView showGridLines="0" workbookViewId="0">
      <selection sqref="A1:H14"/>
    </sheetView>
  </sheetViews>
  <sheetFormatPr defaultColWidth="11.42578125" defaultRowHeight="12.75" x14ac:dyDescent="0.2"/>
  <cols>
    <col min="1" max="1" width="2.7109375" customWidth="1"/>
    <col min="2" max="5" width="11.42578125" customWidth="1"/>
    <col min="6" max="6" width="11.7109375" customWidth="1"/>
    <col min="7" max="7" width="2.7109375" customWidth="1"/>
    <col min="8" max="8" width="42.42578125" customWidth="1"/>
  </cols>
  <sheetData>
    <row r="1" spans="1:8" x14ac:dyDescent="0.2">
      <c r="A1" s="137"/>
      <c r="B1" s="138"/>
      <c r="C1" s="138"/>
      <c r="D1" s="138"/>
      <c r="E1" s="138"/>
      <c r="F1" s="138"/>
      <c r="G1" s="139"/>
      <c r="H1" s="33"/>
    </row>
    <row r="2" spans="1:8" x14ac:dyDescent="0.2">
      <c r="A2" s="117"/>
      <c r="B2" s="135"/>
      <c r="C2" s="29"/>
      <c r="D2" s="29"/>
      <c r="E2" s="29"/>
      <c r="F2" s="29"/>
      <c r="G2" s="239"/>
      <c r="H2" s="32"/>
    </row>
    <row r="3" spans="1:8" x14ac:dyDescent="0.2">
      <c r="A3" s="117"/>
      <c r="B3" s="136"/>
      <c r="C3" s="1"/>
      <c r="D3" s="1"/>
      <c r="E3" s="1"/>
      <c r="F3" s="1"/>
      <c r="G3" s="240"/>
      <c r="H3" s="1"/>
    </row>
    <row r="4" spans="1:8" x14ac:dyDescent="0.2">
      <c r="A4" s="117"/>
      <c r="B4" s="136"/>
      <c r="C4" s="1"/>
      <c r="D4" s="1"/>
      <c r="E4" s="1"/>
      <c r="F4" s="1"/>
      <c r="G4" s="239"/>
      <c r="H4" s="1"/>
    </row>
    <row r="5" spans="1:8" x14ac:dyDescent="0.2">
      <c r="A5" s="117"/>
      <c r="B5" s="136"/>
      <c r="C5" s="1"/>
      <c r="D5" s="1"/>
      <c r="E5" s="1"/>
      <c r="F5" s="1"/>
      <c r="G5" s="240"/>
      <c r="H5" s="1"/>
    </row>
    <row r="6" spans="1:8" x14ac:dyDescent="0.2">
      <c r="A6" s="117"/>
      <c r="B6" s="136"/>
      <c r="C6" s="1"/>
      <c r="D6" s="1"/>
      <c r="E6" s="1"/>
      <c r="F6" s="1"/>
      <c r="G6" s="239"/>
      <c r="H6" s="1"/>
    </row>
    <row r="7" spans="1:8" x14ac:dyDescent="0.2">
      <c r="A7" s="117"/>
      <c r="B7" s="136"/>
      <c r="C7" s="1"/>
      <c r="D7" s="1"/>
      <c r="E7" s="1"/>
      <c r="F7" s="1"/>
      <c r="G7" s="240"/>
      <c r="H7" s="1"/>
    </row>
    <row r="8" spans="1:8" x14ac:dyDescent="0.2">
      <c r="A8" s="117"/>
      <c r="B8" s="136"/>
      <c r="C8" s="1"/>
      <c r="D8" s="1"/>
      <c r="E8" s="1"/>
      <c r="F8" s="1"/>
      <c r="G8" s="239"/>
      <c r="H8" s="1"/>
    </row>
    <row r="9" spans="1:8" x14ac:dyDescent="0.2">
      <c r="A9" s="117"/>
      <c r="B9" s="136"/>
      <c r="C9" s="1"/>
      <c r="D9" s="1"/>
      <c r="E9" s="1"/>
      <c r="F9" s="1"/>
      <c r="G9" s="240"/>
      <c r="H9" s="1"/>
    </row>
    <row r="10" spans="1:8" x14ac:dyDescent="0.2">
      <c r="A10" s="117"/>
      <c r="B10" s="136"/>
      <c r="C10" s="1"/>
      <c r="D10" s="1"/>
      <c r="E10" s="1"/>
      <c r="F10" s="1"/>
      <c r="G10" s="239"/>
      <c r="H10" s="2"/>
    </row>
    <row r="11" spans="1:8" ht="15" x14ac:dyDescent="0.25">
      <c r="A11" s="117"/>
      <c r="B11" s="136"/>
      <c r="C11" s="1"/>
      <c r="D11" s="1"/>
      <c r="E11" s="1"/>
      <c r="F11" s="1"/>
      <c r="G11" s="240"/>
      <c r="H11" s="238" t="str">
        <f>Planilha!A1</f>
        <v>META 2019.000</v>
      </c>
    </row>
    <row r="12" spans="1:8" x14ac:dyDescent="0.2">
      <c r="A12" s="117"/>
      <c r="B12" s="136"/>
      <c r="C12" s="1"/>
      <c r="D12" s="1"/>
      <c r="E12" s="1"/>
      <c r="F12" s="1"/>
      <c r="G12" s="239"/>
      <c r="H12" s="1"/>
    </row>
    <row r="13" spans="1:8" ht="99" customHeight="1" x14ac:dyDescent="0.2">
      <c r="A13" s="117"/>
      <c r="B13" s="136"/>
      <c r="C13" s="1"/>
      <c r="D13" s="1"/>
      <c r="E13" s="1"/>
      <c r="F13" s="1"/>
      <c r="G13" s="240"/>
      <c r="H13" s="30" t="str">
        <f>CONCATENATE(Planilha!B10," ",Planilha!B11," ",Planilha!B12,".")</f>
        <v>OBRA DE RECUPERAÇÃO DAS FACHADAS E DAS COBERTURAS DOS PRÉDIOS E DO MURO DO IGM/FIOCRUZ-BA .</v>
      </c>
    </row>
    <row r="14" spans="1:8" x14ac:dyDescent="0.2">
      <c r="A14" s="140"/>
      <c r="B14" s="241"/>
      <c r="C14" s="241"/>
      <c r="D14" s="241"/>
      <c r="E14" s="241"/>
      <c r="F14" s="241"/>
      <c r="G14" s="141"/>
      <c r="H14" s="242" t="s">
        <v>0</v>
      </c>
    </row>
  </sheetData>
  <phoneticPr fontId="8" type="noConversion"/>
  <printOptions horizontalCentered="1" verticalCentered="1"/>
  <pageMargins left="1.1255511811023622" right="0" top="0" bottom="0.59055118110236227" header="0.51181102362204722" footer="0.51181102362204722"/>
  <pageSetup paperSize="9" scale="96" orientation="landscape" horizontalDpi="180" verticalDpi="180" r:id="rId1"/>
  <headerFooter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3F4E-793B-47D6-8E7F-FD3A858107A4}">
  <dimension ref="A1:AI29"/>
  <sheetViews>
    <sheetView showGridLines="0" showZeros="0" workbookViewId="0">
      <selection activeCell="K21" sqref="K21"/>
    </sheetView>
  </sheetViews>
  <sheetFormatPr defaultColWidth="11.42578125" defaultRowHeight="12.75" x14ac:dyDescent="0.2"/>
  <cols>
    <col min="1" max="1" width="5.85546875" style="1" customWidth="1"/>
    <col min="2" max="2" width="25.140625" style="1" customWidth="1"/>
    <col min="3" max="3" width="5.140625" style="1" customWidth="1"/>
    <col min="4" max="4" width="8.7109375" style="1" bestFit="1" customWidth="1"/>
    <col min="5" max="5" width="9.140625" style="1" customWidth="1"/>
    <col min="6" max="6" width="9.42578125" style="1" customWidth="1"/>
    <col min="7" max="7" width="12.28515625" style="1" customWidth="1"/>
    <col min="8" max="33" width="2.7109375" style="2" customWidth="1"/>
    <col min="34" max="35" width="11.42578125" style="2" customWidth="1"/>
    <col min="36" max="16384" width="11.42578125" style="1"/>
  </cols>
  <sheetData>
    <row r="1" spans="1:34" ht="16.5" customHeight="1" thickBot="1" x14ac:dyDescent="0.3">
      <c r="A1" s="26" t="s">
        <v>1</v>
      </c>
      <c r="B1" s="3"/>
      <c r="C1" s="3"/>
      <c r="D1" s="3"/>
      <c r="E1" s="3"/>
      <c r="F1" s="3"/>
      <c r="G1" s="4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ht="21.75" customHeight="1" thickTop="1" x14ac:dyDescent="0.4">
      <c r="A2" s="24"/>
      <c r="B2" s="25"/>
      <c r="C2" s="25"/>
      <c r="D2" s="25"/>
      <c r="E2" s="25"/>
      <c r="F2" s="25"/>
      <c r="G2" s="25"/>
    </row>
    <row r="3" spans="1:34" ht="21" customHeight="1" x14ac:dyDescent="0.4">
      <c r="A3" s="24"/>
      <c r="B3" s="25"/>
      <c r="C3" s="25"/>
      <c r="D3" s="25"/>
      <c r="E3" s="25"/>
      <c r="F3" s="25"/>
      <c r="G3" s="25"/>
    </row>
    <row r="4" spans="1:34" ht="25.5" customHeight="1" thickBot="1" x14ac:dyDescent="0.25"/>
    <row r="5" spans="1:34" ht="13.5" thickBot="1" x14ac:dyDescent="0.25">
      <c r="A5" s="54" t="s">
        <v>2</v>
      </c>
      <c r="B5" s="55" t="s">
        <v>3</v>
      </c>
      <c r="C5" s="56" t="s">
        <v>4</v>
      </c>
      <c r="D5" s="57" t="s">
        <v>5</v>
      </c>
      <c r="E5" s="58" t="s">
        <v>6</v>
      </c>
      <c r="F5" s="58" t="s">
        <v>7</v>
      </c>
      <c r="G5" s="59" t="s">
        <v>8</v>
      </c>
    </row>
    <row r="6" spans="1:34" x14ac:dyDescent="0.2">
      <c r="A6" s="60" t="s">
        <v>9</v>
      </c>
      <c r="B6" s="61" t="s">
        <v>10</v>
      </c>
      <c r="C6" s="62"/>
      <c r="D6" s="62"/>
      <c r="E6" s="63"/>
      <c r="F6" s="64"/>
      <c r="G6" s="65"/>
    </row>
    <row r="7" spans="1:34" x14ac:dyDescent="0.2">
      <c r="A7" s="66" t="s">
        <v>11</v>
      </c>
      <c r="B7" s="67" t="s">
        <v>12</v>
      </c>
      <c r="C7" s="68" t="s">
        <v>13</v>
      </c>
      <c r="D7" s="69">
        <v>1</v>
      </c>
      <c r="E7" s="277">
        <v>1</v>
      </c>
      <c r="F7" s="70">
        <f>+D7*E7</f>
        <v>1</v>
      </c>
      <c r="G7" s="71"/>
    </row>
    <row r="8" spans="1:34" x14ac:dyDescent="0.2">
      <c r="A8" s="72" t="s">
        <v>14</v>
      </c>
      <c r="B8" s="67" t="s">
        <v>15</v>
      </c>
      <c r="C8" s="68" t="s">
        <v>16</v>
      </c>
      <c r="D8" s="69">
        <v>2</v>
      </c>
      <c r="E8" s="277">
        <v>2</v>
      </c>
      <c r="F8" s="70">
        <f>+D8*E8</f>
        <v>4</v>
      </c>
      <c r="G8" s="71"/>
    </row>
    <row r="9" spans="1:34" x14ac:dyDescent="0.2">
      <c r="A9" s="72" t="s">
        <v>17</v>
      </c>
      <c r="B9" s="67" t="s">
        <v>18</v>
      </c>
      <c r="C9" s="68" t="s">
        <v>13</v>
      </c>
      <c r="D9" s="69">
        <v>3</v>
      </c>
      <c r="E9" s="277">
        <v>3</v>
      </c>
      <c r="F9" s="70">
        <f>+D9*E9</f>
        <v>9</v>
      </c>
      <c r="G9" s="71"/>
    </row>
    <row r="10" spans="1:34" x14ac:dyDescent="0.2">
      <c r="A10" s="72" t="s">
        <v>19</v>
      </c>
      <c r="B10" s="67" t="s">
        <v>20</v>
      </c>
      <c r="C10" s="68" t="s">
        <v>21</v>
      </c>
      <c r="D10" s="69">
        <v>4</v>
      </c>
      <c r="E10" s="277">
        <v>4</v>
      </c>
      <c r="F10" s="70">
        <f>+D10*E10</f>
        <v>16</v>
      </c>
      <c r="G10" s="71"/>
      <c r="H10" s="47"/>
      <c r="I10" s="47"/>
      <c r="J10" s="47"/>
      <c r="K10" s="47"/>
      <c r="L10" s="47"/>
      <c r="M10" s="47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48"/>
    </row>
    <row r="11" spans="1:34" ht="13.5" thickBot="1" x14ac:dyDescent="0.25">
      <c r="A11" s="73"/>
      <c r="B11" s="74" t="s">
        <v>22</v>
      </c>
      <c r="C11" s="75"/>
      <c r="D11" s="75"/>
      <c r="E11" s="76"/>
      <c r="F11" s="76"/>
      <c r="G11" s="77">
        <f>SUM(F7:F10)</f>
        <v>30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9"/>
    </row>
    <row r="12" spans="1:34" ht="6" customHeight="1" thickBot="1" x14ac:dyDescent="0.25">
      <c r="A12" s="50"/>
      <c r="B12" s="50"/>
      <c r="C12" s="50"/>
      <c r="D12" s="50"/>
      <c r="E12" s="50"/>
      <c r="F12" s="50"/>
      <c r="G12" s="50"/>
      <c r="H12" s="42"/>
      <c r="I12" s="42"/>
      <c r="J12" s="42"/>
      <c r="K12" s="42"/>
      <c r="L12" s="42"/>
      <c r="M12" s="44"/>
      <c r="N12" s="45"/>
      <c r="O12" s="45"/>
      <c r="P12" s="45"/>
      <c r="Q12" s="45"/>
      <c r="R12" s="45"/>
      <c r="S12" s="45"/>
      <c r="T12" s="45"/>
      <c r="U12" s="45"/>
      <c r="V12" s="45"/>
      <c r="W12" s="46"/>
      <c r="X12" s="43"/>
      <c r="Y12" s="42"/>
      <c r="Z12" s="43"/>
      <c r="AA12" s="43"/>
      <c r="AB12" s="43"/>
      <c r="AC12" s="43"/>
      <c r="AD12" s="43"/>
      <c r="AE12" s="43"/>
      <c r="AF12" s="43"/>
      <c r="AG12" s="40"/>
      <c r="AH12" s="50"/>
    </row>
    <row r="13" spans="1:34" ht="6" customHeight="1" thickBot="1" x14ac:dyDescent="0.25">
      <c r="A13" s="78"/>
      <c r="B13" s="79"/>
      <c r="C13" s="62"/>
      <c r="D13" s="62"/>
      <c r="E13" s="80"/>
      <c r="F13" s="80"/>
      <c r="G13" s="81"/>
      <c r="H13" s="5"/>
      <c r="I13" s="5"/>
      <c r="J13" s="5"/>
      <c r="K13" s="5"/>
      <c r="L13" s="5"/>
      <c r="M13" s="5"/>
      <c r="N13" s="51"/>
      <c r="O13" s="31"/>
      <c r="P13" s="5"/>
      <c r="Q13" s="5"/>
      <c r="R13" s="5"/>
      <c r="S13" s="5"/>
      <c r="T13" s="5"/>
      <c r="U13" s="5"/>
      <c r="V13" s="5"/>
      <c r="W13" s="5"/>
      <c r="X13" s="51"/>
      <c r="Y13" s="31"/>
      <c r="Z13" s="5"/>
      <c r="AA13" s="5"/>
      <c r="AB13" s="5"/>
      <c r="AC13" s="5"/>
      <c r="AD13" s="5"/>
      <c r="AE13" s="5"/>
      <c r="AF13" s="5"/>
      <c r="AG13" s="5"/>
      <c r="AH13" s="52"/>
    </row>
    <row r="14" spans="1:34" ht="13.5" thickBot="1" x14ac:dyDescent="0.25">
      <c r="A14" s="82"/>
      <c r="B14" s="83" t="s">
        <v>23</v>
      </c>
      <c r="C14" s="84"/>
      <c r="D14" s="85"/>
      <c r="E14" s="86"/>
      <c r="F14" s="87"/>
      <c r="G14" s="88">
        <f>SUM(G11)</f>
        <v>30</v>
      </c>
      <c r="H14" s="40"/>
      <c r="I14" s="40"/>
      <c r="J14" s="40"/>
      <c r="K14" s="40"/>
      <c r="L14" s="40"/>
      <c r="M14" s="40"/>
      <c r="N14" s="149"/>
      <c r="O14" s="40"/>
      <c r="P14" s="40"/>
      <c r="Q14" s="40"/>
      <c r="R14" s="40"/>
      <c r="S14" s="40"/>
      <c r="T14" s="40"/>
      <c r="U14" s="40"/>
      <c r="V14" s="40"/>
      <c r="W14" s="40"/>
      <c r="X14" s="149"/>
      <c r="Y14" s="40"/>
      <c r="Z14" s="40"/>
      <c r="AA14" s="40"/>
      <c r="AB14" s="40"/>
      <c r="AC14" s="40"/>
      <c r="AD14" s="40"/>
      <c r="AE14" s="40"/>
      <c r="AF14" s="40"/>
      <c r="AG14" s="40"/>
      <c r="AH14" s="53"/>
    </row>
    <row r="15" spans="1:34" ht="6" customHeight="1" thickBot="1" x14ac:dyDescent="0.25">
      <c r="A15" s="82"/>
      <c r="B15" s="89"/>
      <c r="C15" s="90"/>
      <c r="D15" s="90"/>
      <c r="E15" s="87"/>
      <c r="F15" s="87"/>
      <c r="G15" s="91"/>
    </row>
    <row r="16" spans="1:34" ht="13.5" thickBot="1" x14ac:dyDescent="0.25">
      <c r="A16" s="82"/>
      <c r="B16" s="83" t="s">
        <v>231</v>
      </c>
      <c r="C16" s="92"/>
      <c r="D16" s="321">
        <f>'Ajuda 03'!Y20/100</f>
        <v>0</v>
      </c>
      <c r="E16" s="93"/>
      <c r="F16" s="87"/>
      <c r="G16" s="88">
        <f>+D16*G14</f>
        <v>0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9"/>
    </row>
    <row r="17" spans="1:34" ht="6" customHeight="1" thickBot="1" x14ac:dyDescent="0.25">
      <c r="A17" s="82"/>
      <c r="B17" s="94"/>
      <c r="C17" s="95"/>
      <c r="D17" s="311"/>
      <c r="E17" s="87"/>
      <c r="F17" s="87"/>
      <c r="G17" s="91"/>
      <c r="H17" s="5"/>
      <c r="I17" s="5"/>
      <c r="J17" s="5"/>
      <c r="K17" s="5"/>
      <c r="L17" s="5"/>
      <c r="M17" s="5"/>
      <c r="N17" s="31"/>
      <c r="O17" s="5"/>
      <c r="P17" s="5"/>
      <c r="Q17" s="5"/>
      <c r="R17" s="5"/>
      <c r="S17" s="5"/>
      <c r="T17" s="5"/>
      <c r="U17" s="5"/>
      <c r="V17" s="5"/>
      <c r="W17" s="5"/>
      <c r="X17" s="31"/>
      <c r="Y17" s="5"/>
      <c r="Z17" s="5"/>
      <c r="AA17" s="5"/>
      <c r="AB17" s="5"/>
      <c r="AC17" s="5"/>
      <c r="AD17" s="5"/>
      <c r="AE17" s="5"/>
      <c r="AF17" s="5"/>
      <c r="AG17" s="5"/>
      <c r="AH17" s="52"/>
    </row>
    <row r="18" spans="1:34" ht="13.5" thickBot="1" x14ac:dyDescent="0.25">
      <c r="A18" s="82"/>
      <c r="B18" s="83" t="s">
        <v>24</v>
      </c>
      <c r="C18" s="84"/>
      <c r="D18" s="85"/>
      <c r="E18" s="86"/>
      <c r="F18" s="96"/>
      <c r="G18" s="88">
        <f>+G14+G16</f>
        <v>30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50"/>
    </row>
    <row r="19" spans="1:34" ht="6" customHeight="1" thickBot="1" x14ac:dyDescent="0.25">
      <c r="A19" s="97"/>
      <c r="B19" s="98"/>
      <c r="C19" s="99"/>
      <c r="D19" s="75"/>
      <c r="E19" s="76"/>
      <c r="F19" s="76"/>
      <c r="G19" s="10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50"/>
    </row>
    <row r="20" spans="1:34" x14ac:dyDescent="0.2">
      <c r="A20" s="28" t="s">
        <v>25</v>
      </c>
      <c r="H20" s="5"/>
      <c r="I20" s="5"/>
      <c r="J20" s="5"/>
      <c r="K20" s="5"/>
      <c r="L20" s="5"/>
      <c r="M20" s="5"/>
      <c r="N20" s="31"/>
      <c r="O20" s="5"/>
      <c r="P20" s="5"/>
      <c r="Q20" s="5"/>
      <c r="R20" s="5"/>
      <c r="S20" s="5"/>
      <c r="T20" s="5"/>
      <c r="U20" s="5"/>
      <c r="V20" s="5"/>
      <c r="W20" s="5"/>
      <c r="X20" s="31"/>
      <c r="Y20" s="5"/>
      <c r="Z20" s="5"/>
      <c r="AA20" s="5"/>
      <c r="AB20" s="5"/>
      <c r="AC20" s="5"/>
      <c r="AD20" s="5"/>
      <c r="AE20" s="5"/>
      <c r="AF20" s="5"/>
      <c r="AG20" s="5"/>
      <c r="AH20" s="52"/>
    </row>
    <row r="21" spans="1:34" x14ac:dyDescent="0.2">
      <c r="A21" s="28" t="s">
        <v>26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50"/>
    </row>
    <row r="22" spans="1:34" x14ac:dyDescent="0.2">
      <c r="A22" s="28" t="s">
        <v>27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50"/>
    </row>
    <row r="23" spans="1:34" x14ac:dyDescent="0.2">
      <c r="H23" s="5"/>
      <c r="I23" s="5"/>
      <c r="J23" s="5"/>
      <c r="K23" s="5"/>
      <c r="L23" s="5"/>
      <c r="M23" s="5"/>
      <c r="N23" s="31"/>
      <c r="O23" s="5"/>
      <c r="P23" s="5"/>
      <c r="Q23" s="5"/>
      <c r="R23" s="5"/>
      <c r="S23" s="5"/>
      <c r="T23" s="5"/>
      <c r="U23" s="5"/>
      <c r="V23" s="5"/>
      <c r="W23" s="5"/>
      <c r="X23" s="31"/>
      <c r="Y23" s="5"/>
      <c r="Z23" s="5"/>
      <c r="AA23" s="5"/>
      <c r="AB23" s="5"/>
      <c r="AC23" s="5"/>
      <c r="AD23" s="5"/>
      <c r="AE23" s="5"/>
      <c r="AF23" s="5"/>
      <c r="AG23" s="5"/>
      <c r="AH23" s="52"/>
    </row>
    <row r="24" spans="1:34" x14ac:dyDescent="0.2"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8" spans="1:34" x14ac:dyDescent="0.2">
      <c r="G28" s="22"/>
    </row>
    <row r="29" spans="1:34" x14ac:dyDescent="0.2">
      <c r="B29" s="23"/>
    </row>
  </sheetData>
  <sheetProtection password="D9F1" sheet="1" objects="1" scenarios="1"/>
  <phoneticPr fontId="8" type="noConversion"/>
  <printOptions horizontalCentered="1" verticalCentered="1"/>
  <pageMargins left="0.59055118110236227" right="0" top="0" bottom="0.59055118110236227" header="0.51181102362204722" footer="0.51181102362204722"/>
  <pageSetup orientation="landscape" horizontalDpi="180" verticalDpi="180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77AA-584C-4565-A215-D24AE5ABA176}">
  <dimension ref="A1:AH28"/>
  <sheetViews>
    <sheetView showGridLines="0" showZeros="0" workbookViewId="0">
      <selection activeCell="W31" sqref="W31"/>
    </sheetView>
  </sheetViews>
  <sheetFormatPr defaultColWidth="11.42578125" defaultRowHeight="12.75" x14ac:dyDescent="0.2"/>
  <cols>
    <col min="1" max="34" width="2.85546875" style="1" customWidth="1"/>
    <col min="35" max="16384" width="11.42578125" style="2"/>
  </cols>
  <sheetData>
    <row r="1" spans="1:34" ht="13.5" customHeight="1" x14ac:dyDescent="0.25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6"/>
    </row>
    <row r="2" spans="1:34" ht="13.5" customHeight="1" x14ac:dyDescent="0.2">
      <c r="A2" s="117"/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5"/>
      <c r="AH2" s="118"/>
    </row>
    <row r="3" spans="1:34" ht="13.5" customHeight="1" x14ac:dyDescent="0.2">
      <c r="A3" s="117"/>
      <c r="B3" s="10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107"/>
      <c r="AH3" s="118"/>
    </row>
    <row r="4" spans="1:34" ht="13.5" customHeight="1" x14ac:dyDescent="0.2">
      <c r="A4" s="117"/>
      <c r="B4" s="10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107"/>
      <c r="AH4" s="118"/>
    </row>
    <row r="5" spans="1:34" ht="13.5" customHeight="1" x14ac:dyDescent="0.2">
      <c r="A5" s="117"/>
      <c r="B5" s="106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107"/>
      <c r="AH5" s="118"/>
    </row>
    <row r="6" spans="1:34" ht="13.5" customHeight="1" x14ac:dyDescent="0.2">
      <c r="A6" s="117"/>
      <c r="B6" s="106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107"/>
      <c r="AH6" s="118"/>
    </row>
    <row r="7" spans="1:34" ht="13.5" customHeight="1" x14ac:dyDescent="0.2">
      <c r="A7" s="117"/>
      <c r="B7" s="106"/>
      <c r="C7" s="34"/>
      <c r="D7" s="34"/>
      <c r="E7" s="34"/>
      <c r="F7" s="34"/>
      <c r="G7" s="34"/>
      <c r="H7" s="34"/>
      <c r="I7" s="34"/>
      <c r="J7" s="34"/>
      <c r="K7" s="34"/>
      <c r="L7" s="34"/>
      <c r="M7" s="144"/>
      <c r="N7" s="102"/>
      <c r="O7" s="22"/>
      <c r="P7" s="36"/>
      <c r="Q7" s="36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8"/>
      <c r="AH7" s="118"/>
    </row>
    <row r="8" spans="1:34" ht="9" customHeight="1" x14ac:dyDescent="0.2">
      <c r="A8" s="117"/>
      <c r="B8" s="10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102"/>
      <c r="O8" s="2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8"/>
      <c r="AH8" s="118"/>
    </row>
    <row r="9" spans="1:34" ht="9" customHeight="1" x14ac:dyDescent="0.2">
      <c r="A9" s="117"/>
      <c r="B9" s="10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102"/>
      <c r="O9" s="2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8"/>
      <c r="AH9" s="118"/>
    </row>
    <row r="10" spans="1:34" ht="13.5" customHeight="1" x14ac:dyDescent="0.2">
      <c r="A10" s="119"/>
      <c r="B10" s="10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02"/>
      <c r="O10" s="2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8"/>
      <c r="AH10" s="120"/>
    </row>
    <row r="11" spans="1:34" ht="13.5" customHeight="1" x14ac:dyDescent="0.2">
      <c r="A11" s="119"/>
      <c r="B11" s="106"/>
      <c r="AF11" s="102"/>
      <c r="AG11" s="108"/>
      <c r="AH11" s="121"/>
    </row>
    <row r="12" spans="1:34" ht="13.5" customHeight="1" x14ac:dyDescent="0.2">
      <c r="A12" s="122"/>
      <c r="B12" s="106"/>
      <c r="AF12" s="101"/>
      <c r="AG12" s="109"/>
      <c r="AH12" s="123"/>
    </row>
    <row r="13" spans="1:34" ht="13.5" customHeight="1" x14ac:dyDescent="0.2">
      <c r="A13" s="122"/>
      <c r="B13" s="106"/>
      <c r="AF13" s="101"/>
      <c r="AG13" s="109"/>
      <c r="AH13" s="124"/>
    </row>
    <row r="14" spans="1:34" ht="13.5" customHeight="1" x14ac:dyDescent="0.2">
      <c r="A14" s="122"/>
      <c r="B14" s="106"/>
      <c r="AF14" s="101"/>
      <c r="AG14" s="109"/>
      <c r="AH14" s="124"/>
    </row>
    <row r="15" spans="1:34" ht="13.5" customHeight="1" x14ac:dyDescent="0.2">
      <c r="A15" s="122"/>
      <c r="B15" s="106"/>
      <c r="AF15" s="101"/>
      <c r="AG15" s="109"/>
      <c r="AH15" s="125"/>
    </row>
    <row r="16" spans="1:34" ht="13.5" customHeight="1" x14ac:dyDescent="0.2">
      <c r="A16" s="117"/>
      <c r="B16" s="145"/>
      <c r="C16" s="231" t="s">
        <v>28</v>
      </c>
      <c r="D16" s="221"/>
      <c r="E16" s="221"/>
      <c r="F16" s="221"/>
      <c r="G16" s="221"/>
      <c r="H16" s="221"/>
      <c r="I16" s="221"/>
      <c r="J16" s="221"/>
      <c r="K16" s="237"/>
      <c r="L16" s="218" t="s">
        <v>29</v>
      </c>
      <c r="M16" s="219"/>
      <c r="N16" s="219"/>
      <c r="O16" s="219"/>
      <c r="P16" s="220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31" t="s">
        <v>7</v>
      </c>
      <c r="AC16" s="221"/>
      <c r="AD16" s="221"/>
      <c r="AE16" s="221"/>
      <c r="AF16" s="222"/>
      <c r="AG16" s="107"/>
      <c r="AH16" s="118"/>
    </row>
    <row r="17" spans="1:34" ht="13.5" customHeight="1" x14ac:dyDescent="0.2">
      <c r="A17" s="126"/>
      <c r="B17" s="106"/>
      <c r="C17" s="232" t="s">
        <v>30</v>
      </c>
      <c r="D17" s="113"/>
      <c r="E17" s="113"/>
      <c r="F17" s="113"/>
      <c r="G17" s="113"/>
      <c r="H17" s="113"/>
      <c r="I17" s="113"/>
      <c r="J17" s="113"/>
      <c r="K17" s="25"/>
      <c r="L17" s="232" t="s">
        <v>31</v>
      </c>
      <c r="M17" s="215"/>
      <c r="N17" s="216"/>
      <c r="O17" s="217"/>
      <c r="P17" s="234">
        <v>60</v>
      </c>
      <c r="Q17" s="113"/>
      <c r="R17" s="113"/>
      <c r="S17" s="113"/>
      <c r="T17" s="232" t="s">
        <v>32</v>
      </c>
      <c r="U17" s="235"/>
      <c r="V17" s="113"/>
      <c r="W17" s="113"/>
      <c r="X17" s="232" t="s">
        <v>33</v>
      </c>
      <c r="Y17" s="113"/>
      <c r="Z17" s="113"/>
      <c r="AA17" s="113"/>
      <c r="AB17" s="214"/>
      <c r="AC17" s="213"/>
      <c r="AD17" s="213"/>
      <c r="AE17" s="213"/>
      <c r="AF17" s="134"/>
      <c r="AG17" s="110"/>
      <c r="AH17" s="125"/>
    </row>
    <row r="18" spans="1:34" ht="13.5" customHeight="1" x14ac:dyDescent="0.2">
      <c r="A18" s="127"/>
      <c r="B18" s="106"/>
      <c r="C18" s="223" t="str">
        <f>'Ajuda 01'!A6</f>
        <v>01</v>
      </c>
      <c r="D18" s="200"/>
      <c r="E18" s="201"/>
      <c r="F18" s="201"/>
      <c r="G18" s="201"/>
      <c r="H18" s="201"/>
      <c r="I18" s="201"/>
      <c r="J18" s="201"/>
      <c r="K18" s="29"/>
      <c r="L18" s="207"/>
      <c r="M18" s="201"/>
      <c r="N18" s="209"/>
      <c r="O18" s="210"/>
      <c r="P18" s="211"/>
      <c r="Q18" s="212"/>
      <c r="R18" s="212"/>
      <c r="S18" s="212"/>
      <c r="T18" s="211"/>
      <c r="U18" s="212"/>
      <c r="V18" s="212"/>
      <c r="W18" s="212"/>
      <c r="X18" s="211"/>
      <c r="Y18" s="202"/>
      <c r="Z18" s="202"/>
      <c r="AA18" s="202"/>
      <c r="AB18" s="208"/>
      <c r="AC18" s="202"/>
      <c r="AD18" s="203"/>
      <c r="AE18" s="202"/>
      <c r="AF18" s="204"/>
      <c r="AG18" s="110"/>
      <c r="AH18" s="124"/>
    </row>
    <row r="19" spans="1:34" ht="13.5" customHeight="1" x14ac:dyDescent="0.2">
      <c r="A19" s="126"/>
      <c r="B19" s="106"/>
      <c r="C19" s="236" t="str">
        <f>'Ajuda 01'!B6</f>
        <v>SERVIÇOS PRELIMINARES</v>
      </c>
      <c r="D19" s="224"/>
      <c r="E19" s="225"/>
      <c r="F19" s="225"/>
      <c r="G19" s="225"/>
      <c r="H19" s="225"/>
      <c r="I19" s="225"/>
      <c r="J19" s="225"/>
      <c r="K19" s="25"/>
      <c r="L19" s="233">
        <f>'Ajuda 01'!$G$11*'Ajuda 02'!L20</f>
        <v>7.5</v>
      </c>
      <c r="M19" s="226"/>
      <c r="N19" s="229"/>
      <c r="O19" s="230"/>
      <c r="P19" s="233">
        <f>'Ajuda 01'!$G$11*'Ajuda 02'!P20</f>
        <v>7.5</v>
      </c>
      <c r="Q19" s="226"/>
      <c r="R19" s="226"/>
      <c r="S19" s="226"/>
      <c r="T19" s="233">
        <f>'Ajuda 01'!$G$11*'Ajuda 02'!T20</f>
        <v>7.5</v>
      </c>
      <c r="U19" s="226"/>
      <c r="V19" s="226"/>
      <c r="W19" s="226"/>
      <c r="X19" s="233">
        <f>'Ajuda 01'!$G$11*'Ajuda 02'!X20</f>
        <v>7.5</v>
      </c>
      <c r="Y19" s="226"/>
      <c r="Z19" s="226"/>
      <c r="AA19" s="226"/>
      <c r="AB19" s="233">
        <f>SUM(L19:AA19)</f>
        <v>30</v>
      </c>
      <c r="AC19" s="226"/>
      <c r="AD19" s="227"/>
      <c r="AE19" s="226"/>
      <c r="AF19" s="228"/>
      <c r="AG19" s="110"/>
      <c r="AH19" s="125"/>
    </row>
    <row r="20" spans="1:34" ht="13.5" customHeight="1" x14ac:dyDescent="0.2">
      <c r="A20" s="128"/>
      <c r="B20" s="106"/>
      <c r="C20" s="205"/>
      <c r="D20" s="206"/>
      <c r="E20" s="206"/>
      <c r="F20" s="206"/>
      <c r="G20" s="206"/>
      <c r="H20" s="206"/>
      <c r="I20" s="206"/>
      <c r="J20" s="206"/>
      <c r="K20" s="8"/>
      <c r="L20" s="243">
        <v>0.25</v>
      </c>
      <c r="M20" s="206"/>
      <c r="N20" s="206"/>
      <c r="O20" s="206"/>
      <c r="P20" s="243">
        <v>0.25</v>
      </c>
      <c r="Q20" s="206"/>
      <c r="R20" s="206"/>
      <c r="S20" s="206"/>
      <c r="T20" s="243">
        <v>0.25</v>
      </c>
      <c r="U20" s="206"/>
      <c r="V20" s="206"/>
      <c r="W20" s="206"/>
      <c r="X20" s="243">
        <v>0.25</v>
      </c>
      <c r="Y20" s="206"/>
      <c r="Z20" s="206"/>
      <c r="AA20" s="206"/>
      <c r="AB20" s="278" t="str">
        <f>IF(AB19&lt;&gt;'Ajuda 01'!G11,"VERIFIQUE","")</f>
        <v/>
      </c>
      <c r="AC20" s="279"/>
      <c r="AD20" s="279"/>
      <c r="AE20" s="279"/>
      <c r="AF20" s="280"/>
      <c r="AG20" s="110"/>
      <c r="AH20" s="125"/>
    </row>
    <row r="21" spans="1:34" ht="13.5" customHeight="1" x14ac:dyDescent="0.2">
      <c r="A21" s="126"/>
      <c r="B21" s="111"/>
      <c r="C21" s="112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34"/>
      <c r="AH21" s="124"/>
    </row>
    <row r="22" spans="1:34" ht="13.5" customHeight="1" x14ac:dyDescent="0.2">
      <c r="A22" s="129"/>
      <c r="B22" s="130"/>
      <c r="C22" s="131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3"/>
    </row>
    <row r="23" spans="1:34" x14ac:dyDescent="0.2">
      <c r="A23" s="37"/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</row>
    <row r="24" spans="1:34" x14ac:dyDescent="0.2">
      <c r="A24" s="41"/>
      <c r="B24" s="38"/>
      <c r="C24" s="27"/>
      <c r="D24" s="31"/>
      <c r="E24" s="5"/>
      <c r="F24" s="5"/>
      <c r="G24" s="5"/>
      <c r="H24" s="5"/>
      <c r="I24" s="5"/>
      <c r="J24" s="5"/>
      <c r="K24" s="5"/>
      <c r="L24" s="5"/>
      <c r="M24" s="5"/>
      <c r="N24" s="31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31"/>
      <c r="AD24" s="5"/>
      <c r="AE24" s="5"/>
      <c r="AF24" s="5"/>
      <c r="AG24" s="5"/>
      <c r="AH24" s="5"/>
    </row>
    <row r="25" spans="1:34" x14ac:dyDescent="0.2">
      <c r="A25" s="37"/>
      <c r="B25" s="38"/>
      <c r="C25" s="2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</row>
    <row r="26" spans="1:34" x14ac:dyDescent="0.2">
      <c r="A26" s="28"/>
    </row>
    <row r="27" spans="1:34" x14ac:dyDescent="0.2">
      <c r="A27" s="28"/>
    </row>
    <row r="28" spans="1:34" x14ac:dyDescent="0.2">
      <c r="A28" s="28"/>
    </row>
  </sheetData>
  <sheetProtection password="D9F1" sheet="1"/>
  <phoneticPr fontId="8" type="noConversion"/>
  <printOptions horizontalCentered="1" verticalCentered="1"/>
  <pageMargins left="0.59055118110236227" right="0" top="0" bottom="0.59055118110236227" header="0.51181102362204722" footer="0.51181102362204722"/>
  <pageSetup orientation="landscape" horizontalDpi="180" verticalDpi="180" r:id="rId1"/>
  <headerFooter alignWithMargins="0"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AA59-80E9-4C4C-9011-C81554EDC3DA}">
  <dimension ref="A1:AF41"/>
  <sheetViews>
    <sheetView showGridLines="0" view="pageBreakPreview" zoomScaleNormal="100" zoomScaleSheetLayoutView="100" workbookViewId="0">
      <selection activeCell="S30" sqref="S30"/>
    </sheetView>
  </sheetViews>
  <sheetFormatPr defaultColWidth="11.42578125" defaultRowHeight="12.75" x14ac:dyDescent="0.2"/>
  <cols>
    <col min="1" max="1" width="2.5703125" style="1" customWidth="1"/>
    <col min="2" max="8" width="2.85546875" style="1" customWidth="1"/>
    <col min="9" max="9" width="4" style="1" customWidth="1"/>
    <col min="10" max="15" width="2.85546875" style="1" customWidth="1"/>
    <col min="16" max="16" width="2.85546875" style="322" customWidth="1"/>
    <col min="17" max="18" width="2.85546875" style="1" customWidth="1"/>
    <col min="19" max="19" width="10.7109375" style="1" bestFit="1" customWidth="1"/>
    <col min="20" max="24" width="2.85546875" style="1" customWidth="1"/>
    <col min="25" max="25" width="9.7109375" style="1" bestFit="1" customWidth="1"/>
    <col min="26" max="26" width="2.85546875" style="1" customWidth="1"/>
    <col min="27" max="27" width="3" style="1" customWidth="1"/>
    <col min="28" max="28" width="4.28515625" style="1" customWidth="1"/>
    <col min="29" max="29" width="2.85546875" style="1" customWidth="1"/>
    <col min="30" max="16384" width="11.42578125" style="1"/>
  </cols>
  <sheetData>
    <row r="1" spans="1:32" ht="15.75" x14ac:dyDescent="0.25">
      <c r="A1" s="499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30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6"/>
    </row>
    <row r="2" spans="1:32" x14ac:dyDescent="0.2">
      <c r="A2" s="117"/>
      <c r="B2" s="285" t="s">
        <v>211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30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7"/>
      <c r="AC2" s="118"/>
    </row>
    <row r="3" spans="1:32" x14ac:dyDescent="0.2">
      <c r="A3" s="117"/>
      <c r="B3" s="500" t="s">
        <v>228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2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3"/>
      <c r="AC3" s="118"/>
    </row>
    <row r="4" spans="1:32" x14ac:dyDescent="0.2">
      <c r="A4" s="117"/>
      <c r="B4" s="500" t="s">
        <v>229</v>
      </c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2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3"/>
      <c r="AC4" s="118"/>
    </row>
    <row r="5" spans="1:32" x14ac:dyDescent="0.2">
      <c r="A5" s="117"/>
      <c r="B5" s="500" t="s">
        <v>204</v>
      </c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144"/>
      <c r="N5" s="102"/>
      <c r="O5" s="22"/>
      <c r="P5" s="307"/>
      <c r="Q5" s="36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8"/>
      <c r="AC5" s="118"/>
    </row>
    <row r="6" spans="1:32" x14ac:dyDescent="0.2">
      <c r="A6" s="117"/>
      <c r="B6" s="136" t="s">
        <v>198</v>
      </c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102"/>
      <c r="O6" s="22"/>
      <c r="P6" s="308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8"/>
      <c r="AC6" s="118"/>
    </row>
    <row r="7" spans="1:32" x14ac:dyDescent="0.2">
      <c r="A7" s="117"/>
      <c r="B7" s="498" t="s">
        <v>250</v>
      </c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  <c r="N7" s="102"/>
      <c r="O7" s="22"/>
      <c r="P7" s="308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8"/>
      <c r="AC7" s="118"/>
    </row>
    <row r="8" spans="1:32" x14ac:dyDescent="0.2">
      <c r="A8" s="117"/>
      <c r="B8" s="136" t="s">
        <v>212</v>
      </c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102"/>
      <c r="O8" s="22"/>
      <c r="P8" s="308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8"/>
      <c r="AC8" s="118"/>
    </row>
    <row r="9" spans="1:32" x14ac:dyDescent="0.2">
      <c r="A9" s="117"/>
      <c r="B9" s="500" t="s">
        <v>209</v>
      </c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102"/>
      <c r="O9" s="22"/>
      <c r="P9" s="308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8"/>
      <c r="AC9" s="118"/>
    </row>
    <row r="10" spans="1:32" x14ac:dyDescent="0.2">
      <c r="A10" s="119"/>
      <c r="B10" s="500" t="s">
        <v>199</v>
      </c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102"/>
      <c r="O10" s="22"/>
      <c r="P10" s="308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8"/>
      <c r="AC10" s="120"/>
      <c r="AE10" s="34"/>
    </row>
    <row r="11" spans="1:32" x14ac:dyDescent="0.2">
      <c r="A11" s="119"/>
      <c r="B11" s="500" t="s">
        <v>210</v>
      </c>
      <c r="C11" s="501"/>
      <c r="D11" s="501"/>
      <c r="E11" s="501"/>
      <c r="F11" s="501"/>
      <c r="G11" s="501"/>
      <c r="H11" s="501"/>
      <c r="I11" s="501"/>
      <c r="J11" s="501"/>
      <c r="K11" s="501"/>
      <c r="L11" s="501"/>
      <c r="M11" s="501"/>
      <c r="N11" s="102"/>
      <c r="O11" s="22"/>
      <c r="P11" s="308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8"/>
      <c r="AC11" s="121"/>
      <c r="AE11" s="34"/>
    </row>
    <row r="12" spans="1:32" x14ac:dyDescent="0.2">
      <c r="A12" s="126"/>
      <c r="B12" s="289" t="s">
        <v>208</v>
      </c>
      <c r="C12" s="290"/>
      <c r="D12" s="291"/>
      <c r="E12" s="291"/>
      <c r="F12" s="291"/>
      <c r="G12" s="291"/>
      <c r="H12" s="290"/>
      <c r="I12" s="291"/>
      <c r="J12" s="291"/>
      <c r="K12" s="291"/>
      <c r="L12" s="291"/>
      <c r="M12" s="288"/>
      <c r="N12" s="229"/>
      <c r="O12" s="292"/>
      <c r="P12" s="304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108"/>
      <c r="AC12" s="121"/>
      <c r="AE12" s="34"/>
    </row>
    <row r="13" spans="1:32" ht="13.5" thickBot="1" x14ac:dyDescent="0.25">
      <c r="A13" s="126"/>
      <c r="B13" s="295" t="s">
        <v>2</v>
      </c>
      <c r="C13" s="290"/>
      <c r="D13" s="291"/>
      <c r="E13" s="291"/>
      <c r="F13" s="291"/>
      <c r="G13" s="291"/>
      <c r="H13" s="290"/>
      <c r="I13" s="297" t="s">
        <v>3</v>
      </c>
      <c r="J13" s="298"/>
      <c r="K13" s="298"/>
      <c r="L13" s="298"/>
      <c r="M13" s="299"/>
      <c r="N13" s="300"/>
      <c r="O13" s="301"/>
      <c r="Q13" s="293"/>
      <c r="S13" s="302" t="s">
        <v>190</v>
      </c>
      <c r="T13" s="302"/>
      <c r="U13" s="302"/>
      <c r="V13" s="293"/>
      <c r="X13" s="293"/>
      <c r="Y13" s="302" t="s">
        <v>180</v>
      </c>
      <c r="Z13" s="293"/>
      <c r="AA13" s="293"/>
      <c r="AB13" s="294"/>
      <c r="AC13" s="123"/>
      <c r="AE13" s="34"/>
    </row>
    <row r="14" spans="1:32" x14ac:dyDescent="0.2">
      <c r="A14" s="126"/>
      <c r="B14" s="296" t="s">
        <v>191</v>
      </c>
      <c r="C14" s="297"/>
      <c r="D14" s="291"/>
      <c r="E14" s="291"/>
      <c r="F14" s="291"/>
      <c r="G14" s="297"/>
      <c r="H14" s="297"/>
      <c r="I14" s="297" t="s">
        <v>192</v>
      </c>
      <c r="J14" s="297"/>
      <c r="K14" s="291"/>
      <c r="L14" s="291"/>
      <c r="M14" s="288"/>
      <c r="N14" s="229"/>
      <c r="O14" s="303"/>
      <c r="Q14" s="226"/>
      <c r="S14" s="371">
        <v>30</v>
      </c>
      <c r="T14" s="377"/>
      <c r="U14" s="378"/>
      <c r="V14" s="379"/>
      <c r="W14" s="380"/>
      <c r="X14" s="381"/>
      <c r="Y14" s="387"/>
      <c r="Z14" s="293"/>
      <c r="AA14" s="293"/>
      <c r="AB14" s="294"/>
      <c r="AC14" s="123"/>
      <c r="AE14" s="402"/>
      <c r="AF14" s="402"/>
    </row>
    <row r="15" spans="1:32" x14ac:dyDescent="0.2">
      <c r="A15" s="126"/>
      <c r="B15" s="296" t="s">
        <v>193</v>
      </c>
      <c r="C15" s="504"/>
      <c r="D15" s="35"/>
      <c r="E15" s="505"/>
      <c r="F15" s="505"/>
      <c r="G15" s="505"/>
      <c r="H15" s="505"/>
      <c r="I15" s="297" t="s">
        <v>181</v>
      </c>
      <c r="J15" s="505"/>
      <c r="K15" s="505"/>
      <c r="L15" s="505"/>
      <c r="M15" s="142"/>
      <c r="N15" s="143"/>
      <c r="O15" s="101"/>
      <c r="Q15" s="304"/>
      <c r="S15" s="372"/>
      <c r="T15" s="382"/>
      <c r="U15" s="383"/>
      <c r="V15" s="384"/>
      <c r="W15" s="385"/>
      <c r="X15" s="386"/>
      <c r="Y15" s="373">
        <v>1.23E-2</v>
      </c>
      <c r="Z15" s="226"/>
      <c r="AA15" s="226"/>
      <c r="AB15" s="109"/>
      <c r="AC15" s="125"/>
      <c r="AE15" s="402"/>
      <c r="AF15" s="402"/>
    </row>
    <row r="16" spans="1:32" x14ac:dyDescent="0.2">
      <c r="A16" s="126"/>
      <c r="B16" s="296" t="s">
        <v>194</v>
      </c>
      <c r="C16" s="504"/>
      <c r="D16" s="35"/>
      <c r="E16" s="505"/>
      <c r="F16" s="505"/>
      <c r="G16" s="505"/>
      <c r="H16" s="505"/>
      <c r="I16" s="297" t="s">
        <v>213</v>
      </c>
      <c r="J16" s="505"/>
      <c r="K16" s="505"/>
      <c r="L16" s="505"/>
      <c r="M16" s="142"/>
      <c r="N16" s="143"/>
      <c r="O16" s="101"/>
      <c r="Q16" s="304"/>
      <c r="S16" s="372"/>
      <c r="T16" s="382"/>
      <c r="U16" s="383"/>
      <c r="V16" s="384"/>
      <c r="W16" s="385"/>
      <c r="X16" s="386"/>
      <c r="Y16" s="373">
        <v>0.04</v>
      </c>
      <c r="Z16" s="226"/>
      <c r="AA16" s="226"/>
      <c r="AB16" s="109"/>
      <c r="AC16" s="125"/>
      <c r="AE16" s="402"/>
      <c r="AF16" s="402"/>
    </row>
    <row r="17" spans="1:32" x14ac:dyDescent="0.2">
      <c r="A17" s="126"/>
      <c r="B17" s="296" t="s">
        <v>195</v>
      </c>
      <c r="C17" s="504"/>
      <c r="D17" s="35"/>
      <c r="E17" s="505"/>
      <c r="F17" s="505"/>
      <c r="G17" s="505"/>
      <c r="H17" s="505"/>
      <c r="I17" s="297" t="s">
        <v>246</v>
      </c>
      <c r="J17" s="505"/>
      <c r="K17" s="505"/>
      <c r="L17" s="505"/>
      <c r="M17" s="142"/>
      <c r="N17" s="143"/>
      <c r="O17" s="101"/>
      <c r="Q17" s="304"/>
      <c r="S17" s="372"/>
      <c r="T17" s="382"/>
      <c r="U17" s="383"/>
      <c r="V17" s="384"/>
      <c r="W17" s="385"/>
      <c r="X17" s="386"/>
      <c r="Y17" s="373">
        <v>2.07E-2</v>
      </c>
      <c r="Z17" s="226"/>
      <c r="AA17" s="226"/>
      <c r="AB17" s="109"/>
      <c r="AC17" s="125"/>
      <c r="AE17" s="402"/>
      <c r="AF17" s="402"/>
    </row>
    <row r="18" spans="1:32" x14ac:dyDescent="0.2">
      <c r="A18" s="126"/>
      <c r="B18" s="296" t="s">
        <v>196</v>
      </c>
      <c r="C18" s="505"/>
      <c r="D18" s="505"/>
      <c r="E18" s="505"/>
      <c r="F18" s="505"/>
      <c r="G18" s="505"/>
      <c r="H18" s="505"/>
      <c r="I18" s="297" t="s">
        <v>222</v>
      </c>
      <c r="J18" s="505"/>
      <c r="K18" s="505"/>
      <c r="L18" s="505"/>
      <c r="M18" s="505"/>
      <c r="N18" s="505"/>
      <c r="O18" s="505"/>
      <c r="Q18" s="304"/>
      <c r="S18" s="372"/>
      <c r="T18" s="506"/>
      <c r="U18" s="507"/>
      <c r="V18" s="508"/>
      <c r="W18" s="385"/>
      <c r="X18" s="509"/>
      <c r="Y18" s="373">
        <f>LDI!C31</f>
        <v>0</v>
      </c>
      <c r="Z18" s="510"/>
      <c r="AA18" s="510"/>
      <c r="AB18" s="511"/>
      <c r="AC18" s="125"/>
      <c r="AE18" s="402"/>
      <c r="AF18" s="402"/>
    </row>
    <row r="19" spans="1:32" x14ac:dyDescent="0.2">
      <c r="A19" s="127"/>
      <c r="B19" s="296" t="s">
        <v>197</v>
      </c>
      <c r="C19" s="501"/>
      <c r="D19" s="505"/>
      <c r="E19" s="505"/>
      <c r="F19" s="505"/>
      <c r="G19" s="505"/>
      <c r="H19" s="505"/>
      <c r="I19" s="297" t="s">
        <v>215</v>
      </c>
      <c r="J19" s="505"/>
      <c r="K19" s="505"/>
      <c r="L19" s="505"/>
      <c r="M19" s="505"/>
      <c r="N19" s="505"/>
      <c r="O19" s="505"/>
      <c r="Q19" s="304"/>
      <c r="S19" s="372"/>
      <c r="T19" s="506"/>
      <c r="U19" s="507"/>
      <c r="V19" s="508"/>
      <c r="W19" s="385"/>
      <c r="X19" s="509"/>
      <c r="Y19" s="373">
        <v>7.3999999999999996E-2</v>
      </c>
      <c r="Z19" s="510"/>
      <c r="AA19" s="510"/>
      <c r="AB19" s="511"/>
      <c r="AC19" s="124"/>
      <c r="AE19" s="298"/>
      <c r="AF19" s="298"/>
    </row>
    <row r="20" spans="1:32" x14ac:dyDescent="0.2">
      <c r="A20" s="126"/>
      <c r="B20" s="296" t="s">
        <v>214</v>
      </c>
      <c r="C20" s="501"/>
      <c r="D20" s="505"/>
      <c r="E20" s="505"/>
      <c r="F20" s="505"/>
      <c r="G20" s="505"/>
      <c r="H20" s="505"/>
      <c r="I20" s="297" t="s">
        <v>203</v>
      </c>
      <c r="J20" s="505"/>
      <c r="K20" s="505"/>
      <c r="L20" s="505"/>
      <c r="M20" s="505"/>
      <c r="N20" s="505"/>
      <c r="O20" s="505"/>
      <c r="Q20" s="304"/>
      <c r="S20" s="374">
        <v>38.299999999999997</v>
      </c>
      <c r="T20" s="506"/>
      <c r="U20" s="507"/>
      <c r="V20" s="508"/>
      <c r="W20" s="385"/>
      <c r="X20" s="512"/>
      <c r="Y20" s="388"/>
      <c r="Z20" s="505"/>
      <c r="AA20" s="505"/>
      <c r="AB20" s="511"/>
      <c r="AC20" s="125"/>
      <c r="AE20" s="403"/>
      <c r="AF20" s="403"/>
    </row>
    <row r="21" spans="1:32" ht="13.5" thickBot="1" x14ac:dyDescent="0.25">
      <c r="A21" s="126"/>
      <c r="B21" s="296" t="s">
        <v>249</v>
      </c>
      <c r="C21" s="501"/>
      <c r="D21" s="505"/>
      <c r="E21" s="505"/>
      <c r="F21" s="505"/>
      <c r="G21" s="505"/>
      <c r="H21" s="505"/>
      <c r="I21" s="297" t="s">
        <v>227</v>
      </c>
      <c r="J21" s="505"/>
      <c r="K21" s="505"/>
      <c r="L21" s="505"/>
      <c r="M21" s="505"/>
      <c r="N21" s="505"/>
      <c r="O21" s="505"/>
      <c r="Q21" s="304"/>
      <c r="S21" s="375"/>
      <c r="T21" s="513"/>
      <c r="U21" s="514"/>
      <c r="V21" s="515"/>
      <c r="W21" s="515"/>
      <c r="X21" s="516"/>
      <c r="Y21" s="376">
        <f>((1+Y19)*(1+Y15)*(1+Y16+Y17)/(1-Y18))-1</f>
        <v>0.1532</v>
      </c>
      <c r="Z21" s="505"/>
      <c r="AA21" s="505"/>
      <c r="AB21" s="511"/>
      <c r="AC21" s="125"/>
    </row>
    <row r="22" spans="1:32" x14ac:dyDescent="0.2">
      <c r="A22" s="128"/>
      <c r="B22" s="296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17"/>
      <c r="Q22" s="505"/>
      <c r="R22" s="505"/>
      <c r="S22" s="505"/>
      <c r="T22" s="505"/>
      <c r="U22" s="505"/>
      <c r="V22" s="505"/>
      <c r="W22" s="505"/>
      <c r="X22" s="505"/>
      <c r="Y22" s="302"/>
      <c r="Z22" s="505"/>
      <c r="AA22" s="505"/>
      <c r="AB22" s="511"/>
      <c r="AC22" s="125"/>
    </row>
    <row r="23" spans="1:32" x14ac:dyDescent="0.2">
      <c r="A23" s="128"/>
      <c r="B23" s="363" t="s">
        <v>257</v>
      </c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0"/>
      <c r="P23" s="518"/>
      <c r="Q23" s="510"/>
      <c r="R23" s="510"/>
      <c r="S23" s="510"/>
      <c r="T23" s="510"/>
      <c r="U23" s="510"/>
      <c r="V23" s="510"/>
      <c r="W23" s="510"/>
      <c r="X23" s="510"/>
      <c r="Y23" s="510"/>
      <c r="Z23" s="510"/>
      <c r="AA23" s="510"/>
      <c r="AB23" s="519"/>
      <c r="AC23" s="125"/>
    </row>
    <row r="24" spans="1:32" ht="13.5" thickBot="1" x14ac:dyDescent="0.25">
      <c r="A24" s="128"/>
      <c r="B24" s="726" t="s">
        <v>237</v>
      </c>
      <c r="C24" s="724"/>
      <c r="D24" s="724"/>
      <c r="E24" s="724"/>
      <c r="F24" s="724"/>
      <c r="G24" s="724"/>
      <c r="H24" s="724"/>
      <c r="I24" s="724"/>
      <c r="J24" s="724"/>
      <c r="K24" s="724"/>
      <c r="L24" s="724"/>
      <c r="M24" s="724"/>
      <c r="N24" s="724"/>
      <c r="O24" s="724"/>
      <c r="P24" s="724"/>
      <c r="Q24" s="724"/>
      <c r="R24" s="724"/>
      <c r="S24" s="724"/>
      <c r="T24" s="724"/>
      <c r="U24" s="724"/>
      <c r="V24" s="724"/>
      <c r="W24" s="724"/>
      <c r="X24" s="724"/>
      <c r="Y24" s="724"/>
      <c r="Z24" s="724"/>
      <c r="AA24" s="724"/>
      <c r="AB24" s="725"/>
      <c r="AC24" s="125"/>
    </row>
    <row r="25" spans="1:32" ht="13.5" thickBot="1" x14ac:dyDescent="0.25">
      <c r="A25" s="128"/>
      <c r="B25" s="363"/>
      <c r="C25" s="510"/>
      <c r="D25" s="510"/>
      <c r="E25" s="510"/>
      <c r="J25" s="404" t="s">
        <v>216</v>
      </c>
      <c r="K25" s="520"/>
      <c r="L25" s="521"/>
      <c r="M25" s="522"/>
      <c r="N25" s="405" t="s">
        <v>217</v>
      </c>
      <c r="O25" s="523"/>
      <c r="P25" s="523"/>
      <c r="Q25" s="524"/>
      <c r="R25" s="404" t="s">
        <v>218</v>
      </c>
      <c r="S25" s="520"/>
      <c r="T25" s="520"/>
      <c r="U25" s="522"/>
      <c r="V25" s="401" t="s">
        <v>219</v>
      </c>
      <c r="W25" s="510"/>
      <c r="X25" s="510"/>
      <c r="Y25" s="510"/>
      <c r="Z25" s="510"/>
      <c r="AA25" s="510"/>
      <c r="AB25" s="519"/>
      <c r="AC25" s="125"/>
    </row>
    <row r="26" spans="1:32" ht="13.5" thickBot="1" x14ac:dyDescent="0.25">
      <c r="A26" s="128"/>
      <c r="B26" s="136"/>
      <c r="C26" s="404" t="s">
        <v>220</v>
      </c>
      <c r="D26" s="520"/>
      <c r="E26" s="520"/>
      <c r="F26" s="328"/>
      <c r="G26" s="328"/>
      <c r="H26" s="328"/>
      <c r="I26" s="339"/>
      <c r="J26" s="714">
        <v>5.8999999999999999E-3</v>
      </c>
      <c r="K26" s="715"/>
      <c r="L26" s="715"/>
      <c r="M26" s="716"/>
      <c r="N26" s="714">
        <v>1.23E-2</v>
      </c>
      <c r="O26" s="715"/>
      <c r="P26" s="715"/>
      <c r="Q26" s="716"/>
      <c r="R26" s="714">
        <v>1.3899999999999999E-2</v>
      </c>
      <c r="S26" s="715"/>
      <c r="T26" s="715"/>
      <c r="U26" s="716"/>
      <c r="V26" s="401" t="s">
        <v>219</v>
      </c>
      <c r="W26" s="510"/>
      <c r="X26" s="510"/>
      <c r="Y26" s="510"/>
      <c r="Z26" s="510"/>
      <c r="AA26" s="510"/>
      <c r="AB26" s="519"/>
      <c r="AC26" s="125"/>
    </row>
    <row r="27" spans="1:32" ht="13.5" thickBot="1" x14ac:dyDescent="0.25">
      <c r="A27" s="128"/>
      <c r="B27" s="136"/>
      <c r="C27" s="404" t="s">
        <v>221</v>
      </c>
      <c r="D27" s="520"/>
      <c r="E27" s="520"/>
      <c r="F27" s="328"/>
      <c r="G27" s="328"/>
      <c r="H27" s="328"/>
      <c r="I27" s="339"/>
      <c r="J27" s="714">
        <v>0.03</v>
      </c>
      <c r="K27" s="715"/>
      <c r="L27" s="715"/>
      <c r="M27" s="716"/>
      <c r="N27" s="714">
        <v>0.04</v>
      </c>
      <c r="O27" s="715"/>
      <c r="P27" s="715"/>
      <c r="Q27" s="716"/>
      <c r="R27" s="714">
        <v>5.5E-2</v>
      </c>
      <c r="S27" s="715"/>
      <c r="T27" s="715"/>
      <c r="U27" s="716"/>
      <c r="V27" s="401" t="s">
        <v>219</v>
      </c>
      <c r="W27" s="510"/>
      <c r="X27" s="510"/>
      <c r="Y27" s="510"/>
      <c r="Z27" s="510"/>
      <c r="AA27" s="510"/>
      <c r="AB27" s="519"/>
      <c r="AC27" s="125"/>
    </row>
    <row r="28" spans="1:32" ht="13.5" thickBot="1" x14ac:dyDescent="0.25">
      <c r="A28" s="128"/>
      <c r="B28" s="136"/>
      <c r="C28" s="404" t="s">
        <v>248</v>
      </c>
      <c r="D28" s="520"/>
      <c r="E28" s="520"/>
      <c r="F28" s="328"/>
      <c r="G28" s="328"/>
      <c r="H28" s="328"/>
      <c r="I28" s="339"/>
      <c r="J28" s="714">
        <v>1.77E-2</v>
      </c>
      <c r="K28" s="715"/>
      <c r="L28" s="715"/>
      <c r="M28" s="716"/>
      <c r="N28" s="714">
        <v>2.07E-2</v>
      </c>
      <c r="O28" s="715"/>
      <c r="P28" s="715"/>
      <c r="Q28" s="716"/>
      <c r="R28" s="714">
        <v>2.2700000000000001E-2</v>
      </c>
      <c r="S28" s="715"/>
      <c r="T28" s="715"/>
      <c r="U28" s="716"/>
      <c r="V28" s="401"/>
      <c r="W28" s="510"/>
      <c r="X28" s="510"/>
      <c r="Y28" s="510"/>
      <c r="Z28" s="510"/>
      <c r="AA28" s="510"/>
      <c r="AB28" s="519"/>
      <c r="AC28" s="125"/>
    </row>
    <row r="29" spans="1:32" ht="13.5" thickBot="1" x14ac:dyDescent="0.25">
      <c r="A29" s="128"/>
      <c r="B29" s="136"/>
      <c r="C29" s="404" t="s">
        <v>233</v>
      </c>
      <c r="D29" s="520"/>
      <c r="E29" s="520"/>
      <c r="F29" s="328"/>
      <c r="G29" s="328"/>
      <c r="H29" s="328"/>
      <c r="I29" s="339"/>
      <c r="J29" s="714">
        <v>6.1600000000000002E-2</v>
      </c>
      <c r="K29" s="715"/>
      <c r="L29" s="715"/>
      <c r="M29" s="716"/>
      <c r="N29" s="714">
        <v>7.3999999999999996E-2</v>
      </c>
      <c r="O29" s="715"/>
      <c r="P29" s="715"/>
      <c r="Q29" s="716"/>
      <c r="R29" s="714">
        <v>8.9599999999999999E-2</v>
      </c>
      <c r="S29" s="715"/>
      <c r="T29" s="715"/>
      <c r="U29" s="716"/>
      <c r="V29" s="401" t="s">
        <v>219</v>
      </c>
      <c r="W29" s="510"/>
      <c r="X29" s="510"/>
      <c r="Y29" s="510"/>
      <c r="Z29" s="510"/>
      <c r="AA29" s="510"/>
      <c r="AB29" s="519"/>
      <c r="AC29" s="125"/>
    </row>
    <row r="30" spans="1:32" ht="13.5" thickBot="1" x14ac:dyDescent="0.25">
      <c r="A30" s="128"/>
      <c r="B30" s="136"/>
      <c r="C30" s="404" t="s">
        <v>222</v>
      </c>
      <c r="D30" s="520"/>
      <c r="E30" s="520"/>
      <c r="F30" s="328"/>
      <c r="G30" s="328"/>
      <c r="H30" s="328"/>
      <c r="I30" s="339"/>
      <c r="J30" s="525"/>
      <c r="K30" s="520"/>
      <c r="L30" s="520"/>
      <c r="M30" s="522"/>
      <c r="N30" s="525"/>
      <c r="O30" s="520"/>
      <c r="P30" s="520"/>
      <c r="Q30" s="522"/>
      <c r="R30" s="525"/>
      <c r="S30" s="520"/>
      <c r="T30" s="520"/>
      <c r="U30" s="522"/>
      <c r="V30" s="401" t="s">
        <v>219</v>
      </c>
      <c r="W30" s="510"/>
      <c r="X30" s="510"/>
      <c r="Y30" s="510"/>
      <c r="Z30" s="510"/>
      <c r="AA30" s="510"/>
      <c r="AB30" s="519"/>
      <c r="AC30" s="125"/>
    </row>
    <row r="31" spans="1:32" ht="13.5" thickBot="1" x14ac:dyDescent="0.25">
      <c r="A31" s="128"/>
      <c r="B31" s="136"/>
      <c r="C31" s="404" t="s">
        <v>207</v>
      </c>
      <c r="D31" s="520"/>
      <c r="E31" s="520"/>
      <c r="F31" s="328"/>
      <c r="G31" s="328"/>
      <c r="H31" s="328"/>
      <c r="I31" s="339"/>
      <c r="J31" s="717" t="s">
        <v>225</v>
      </c>
      <c r="K31" s="718"/>
      <c r="L31" s="718"/>
      <c r="M31" s="719"/>
      <c r="N31" s="717" t="s">
        <v>225</v>
      </c>
      <c r="O31" s="718"/>
      <c r="P31" s="718"/>
      <c r="Q31" s="719"/>
      <c r="R31" s="717" t="s">
        <v>225</v>
      </c>
      <c r="S31" s="718"/>
      <c r="T31" s="718"/>
      <c r="U31" s="719"/>
      <c r="V31" s="401" t="s">
        <v>219</v>
      </c>
      <c r="W31" s="510"/>
      <c r="X31" s="510"/>
      <c r="Y31" s="510"/>
      <c r="Z31" s="510"/>
      <c r="AA31" s="510"/>
      <c r="AB31" s="519"/>
      <c r="AC31" s="125"/>
    </row>
    <row r="32" spans="1:32" ht="13.5" thickBot="1" x14ac:dyDescent="0.25">
      <c r="A32" s="128"/>
      <c r="B32" s="136"/>
      <c r="C32" s="404" t="s">
        <v>223</v>
      </c>
      <c r="D32" s="520"/>
      <c r="E32" s="520"/>
      <c r="F32" s="328"/>
      <c r="G32" s="328"/>
      <c r="H32" s="328"/>
      <c r="I32" s="339"/>
      <c r="J32" s="717" t="s">
        <v>226</v>
      </c>
      <c r="K32" s="718"/>
      <c r="L32" s="718"/>
      <c r="M32" s="719"/>
      <c r="N32" s="717" t="s">
        <v>226</v>
      </c>
      <c r="O32" s="718"/>
      <c r="P32" s="718"/>
      <c r="Q32" s="719"/>
      <c r="R32" s="717" t="s">
        <v>226</v>
      </c>
      <c r="S32" s="718"/>
      <c r="T32" s="718"/>
      <c r="U32" s="719"/>
      <c r="V32" s="401" t="s">
        <v>219</v>
      </c>
      <c r="W32" s="510"/>
      <c r="X32" s="510"/>
      <c r="Y32" s="510"/>
      <c r="Z32" s="510"/>
      <c r="AA32" s="510"/>
      <c r="AB32" s="519"/>
      <c r="AC32" s="125"/>
    </row>
    <row r="33" spans="1:29" ht="13.5" thickBot="1" x14ac:dyDescent="0.25">
      <c r="A33" s="128"/>
      <c r="B33" s="136"/>
      <c r="C33" s="404" t="s">
        <v>224</v>
      </c>
      <c r="D33" s="520"/>
      <c r="E33" s="520"/>
      <c r="F33" s="328"/>
      <c r="G33" s="328"/>
      <c r="H33" s="328"/>
      <c r="I33" s="339"/>
      <c r="J33" s="717" t="s">
        <v>247</v>
      </c>
      <c r="K33" s="718"/>
      <c r="L33" s="718"/>
      <c r="M33" s="719"/>
      <c r="N33" s="717" t="s">
        <v>247</v>
      </c>
      <c r="O33" s="718"/>
      <c r="P33" s="718"/>
      <c r="Q33" s="719"/>
      <c r="R33" s="717" t="s">
        <v>247</v>
      </c>
      <c r="S33" s="718"/>
      <c r="T33" s="718"/>
      <c r="U33" s="719"/>
      <c r="V33" s="401"/>
      <c r="W33" s="510"/>
      <c r="X33" s="510"/>
      <c r="Y33" s="510"/>
      <c r="Z33" s="510"/>
      <c r="AA33" s="510"/>
      <c r="AB33" s="519"/>
      <c r="AC33" s="125"/>
    </row>
    <row r="34" spans="1:29" ht="13.5" thickBot="1" x14ac:dyDescent="0.25">
      <c r="A34" s="128"/>
      <c r="B34" s="136"/>
      <c r="C34" s="404" t="s">
        <v>255</v>
      </c>
      <c r="D34" s="520"/>
      <c r="E34" s="520"/>
      <c r="F34" s="328"/>
      <c r="G34" s="328"/>
      <c r="H34" s="328"/>
      <c r="I34" s="339"/>
      <c r="J34" s="717" t="s">
        <v>258</v>
      </c>
      <c r="K34" s="718"/>
      <c r="L34" s="718"/>
      <c r="M34" s="719"/>
      <c r="N34" s="717" t="s">
        <v>258</v>
      </c>
      <c r="O34" s="718"/>
      <c r="P34" s="718"/>
      <c r="Q34" s="719"/>
      <c r="R34" s="717" t="s">
        <v>258</v>
      </c>
      <c r="S34" s="718"/>
      <c r="T34" s="718"/>
      <c r="U34" s="719"/>
      <c r="V34" s="401" t="s">
        <v>219</v>
      </c>
      <c r="W34" s="510"/>
      <c r="X34" s="510"/>
      <c r="Y34" s="510"/>
      <c r="Z34" s="510"/>
      <c r="AA34" s="510"/>
      <c r="AB34" s="519"/>
      <c r="AC34" s="125"/>
    </row>
    <row r="35" spans="1:29" ht="13.5" thickBot="1" x14ac:dyDescent="0.25">
      <c r="A35" s="128"/>
      <c r="B35" s="136"/>
      <c r="C35" s="404" t="s">
        <v>7</v>
      </c>
      <c r="D35" s="520"/>
      <c r="E35" s="520"/>
      <c r="F35" s="328"/>
      <c r="G35" s="328"/>
      <c r="H35" s="328"/>
      <c r="I35" s="339"/>
      <c r="J35" s="720">
        <v>0.2389</v>
      </c>
      <c r="K35" s="721"/>
      <c r="L35" s="721"/>
      <c r="M35" s="722"/>
      <c r="N35" s="720">
        <v>0.27639999999999998</v>
      </c>
      <c r="O35" s="721"/>
      <c r="P35" s="721"/>
      <c r="Q35" s="722"/>
      <c r="R35" s="720">
        <v>0.31929999999999997</v>
      </c>
      <c r="S35" s="721"/>
      <c r="T35" s="721"/>
      <c r="U35" s="722"/>
      <c r="V35" s="401" t="s">
        <v>219</v>
      </c>
      <c r="W35" s="510"/>
      <c r="X35" s="510"/>
      <c r="Y35" s="510"/>
      <c r="Z35" s="510"/>
      <c r="AA35" s="510"/>
      <c r="AB35" s="519"/>
      <c r="AC35" s="125"/>
    </row>
    <row r="36" spans="1:29" x14ac:dyDescent="0.2">
      <c r="A36" s="128"/>
      <c r="B36" s="526"/>
      <c r="C36" s="510"/>
      <c r="D36" s="510"/>
      <c r="E36" s="510"/>
      <c r="F36" s="25"/>
      <c r="G36" s="25"/>
      <c r="H36" s="25"/>
      <c r="I36" s="25"/>
      <c r="J36" s="510"/>
      <c r="K36" s="510"/>
      <c r="L36" s="510"/>
      <c r="M36" s="510"/>
      <c r="N36" s="510"/>
      <c r="O36" s="510"/>
      <c r="P36" s="510"/>
      <c r="Q36" s="510"/>
      <c r="R36" s="510"/>
      <c r="S36" s="510"/>
      <c r="T36" s="510"/>
      <c r="U36" s="510"/>
      <c r="V36" s="401"/>
      <c r="W36" s="510"/>
      <c r="X36" s="510"/>
      <c r="Y36" s="510"/>
      <c r="Z36" s="510"/>
      <c r="AA36" s="510"/>
      <c r="AB36" s="519"/>
      <c r="AC36" s="125"/>
    </row>
    <row r="37" spans="1:29" x14ac:dyDescent="0.2">
      <c r="A37" s="128"/>
      <c r="B37" s="723" t="s">
        <v>263</v>
      </c>
      <c r="C37" s="724"/>
      <c r="D37" s="724"/>
      <c r="E37" s="724"/>
      <c r="F37" s="724"/>
      <c r="G37" s="724"/>
      <c r="H37" s="724"/>
      <c r="I37" s="724"/>
      <c r="J37" s="724"/>
      <c r="K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4"/>
      <c r="AA37" s="724"/>
      <c r="AB37" s="725"/>
      <c r="AC37" s="125"/>
    </row>
    <row r="38" spans="1:29" x14ac:dyDescent="0.2">
      <c r="A38" s="128"/>
      <c r="B38" s="362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312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313"/>
      <c r="AC38" s="125"/>
    </row>
    <row r="39" spans="1:29" x14ac:dyDescent="0.2">
      <c r="A39" s="128"/>
      <c r="B39" s="362"/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17"/>
      <c r="Q39" s="505"/>
      <c r="R39" s="505"/>
      <c r="S39" s="505"/>
      <c r="T39" s="505"/>
      <c r="U39" s="505"/>
      <c r="V39" s="505"/>
      <c r="W39" s="505"/>
      <c r="X39" s="505"/>
      <c r="Y39" s="505"/>
      <c r="Z39" s="505"/>
      <c r="AA39" s="505"/>
      <c r="AB39" s="511"/>
      <c r="AC39" s="125"/>
    </row>
    <row r="40" spans="1:29" x14ac:dyDescent="0.2">
      <c r="A40" s="126"/>
      <c r="B40" s="111"/>
      <c r="C40" s="112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309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34"/>
      <c r="AC40" s="124"/>
    </row>
    <row r="41" spans="1:29" x14ac:dyDescent="0.2">
      <c r="A41" s="129"/>
      <c r="B41" s="130"/>
      <c r="C41" s="131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310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3"/>
    </row>
  </sheetData>
  <sheetProtection password="8C31" sheet="1"/>
  <mergeCells count="29">
    <mergeCell ref="B37:AB37"/>
    <mergeCell ref="J34:M34"/>
    <mergeCell ref="N34:Q34"/>
    <mergeCell ref="R34:U34"/>
    <mergeCell ref="B24:AB24"/>
    <mergeCell ref="R28:U28"/>
    <mergeCell ref="J26:M26"/>
    <mergeCell ref="J27:M27"/>
    <mergeCell ref="J28:M28"/>
    <mergeCell ref="R31:U31"/>
    <mergeCell ref="N26:Q26"/>
    <mergeCell ref="N27:Q27"/>
    <mergeCell ref="N28:Q28"/>
    <mergeCell ref="N29:Q29"/>
    <mergeCell ref="R26:U26"/>
    <mergeCell ref="R27:U27"/>
    <mergeCell ref="J29:M29"/>
    <mergeCell ref="R32:U32"/>
    <mergeCell ref="J35:M35"/>
    <mergeCell ref="N35:Q35"/>
    <mergeCell ref="R35:U35"/>
    <mergeCell ref="R29:U29"/>
    <mergeCell ref="R33:U33"/>
    <mergeCell ref="J31:M31"/>
    <mergeCell ref="J32:M32"/>
    <mergeCell ref="J33:M33"/>
    <mergeCell ref="N31:Q31"/>
    <mergeCell ref="N32:Q32"/>
    <mergeCell ref="N33:Q33"/>
  </mergeCells>
  <phoneticPr fontId="8" type="noConversion"/>
  <pageMargins left="0.78740157499999996" right="0.78740157499999996" top="0.984251969" bottom="0.984251969" header="0.49212598499999999" footer="0.49212598499999999"/>
  <pageSetup paperSize="9" scale="86" orientation="portrait" horizont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48E1-A163-49A1-A53B-65FD84EA1A69}">
  <sheetPr>
    <pageSetUpPr fitToPage="1"/>
  </sheetPr>
  <dimension ref="A1:G463"/>
  <sheetViews>
    <sheetView showGridLines="0" showZeros="0" zoomScale="85" zoomScaleNormal="85" workbookViewId="0">
      <selection activeCell="G28" sqref="G28"/>
    </sheetView>
  </sheetViews>
  <sheetFormatPr defaultColWidth="11.42578125" defaultRowHeight="12.75" x14ac:dyDescent="0.2"/>
  <cols>
    <col min="1" max="1" width="8.85546875" style="244" customWidth="1"/>
    <col min="2" max="2" width="43.85546875" style="436" customWidth="1"/>
    <col min="3" max="3" width="5.140625" style="245" customWidth="1"/>
    <col min="4" max="4" width="10.42578125" style="389" bestFit="1" customWidth="1"/>
    <col min="5" max="5" width="11.5703125" style="247" bestFit="1" customWidth="1"/>
    <col min="6" max="6" width="11.140625" style="247" customWidth="1"/>
    <col min="7" max="7" width="15.7109375" style="248" bestFit="1" customWidth="1"/>
    <col min="8" max="8" width="11.42578125" style="2" customWidth="1"/>
    <col min="9" max="16384" width="11.42578125" style="2"/>
  </cols>
  <sheetData>
    <row r="1" spans="1:7" x14ac:dyDescent="0.2">
      <c r="A1" s="274" t="s">
        <v>262</v>
      </c>
    </row>
    <row r="2" spans="1:7" x14ac:dyDescent="0.2">
      <c r="A2" s="274"/>
    </row>
    <row r="3" spans="1:7" x14ac:dyDescent="0.2">
      <c r="A3" s="274"/>
    </row>
    <row r="4" spans="1:7" x14ac:dyDescent="0.2">
      <c r="A4" s="249"/>
    </row>
    <row r="7" spans="1:7" x14ac:dyDescent="0.2">
      <c r="A7" s="775" t="s">
        <v>35</v>
      </c>
      <c r="B7" s="775"/>
      <c r="C7" s="775"/>
      <c r="D7" s="775"/>
      <c r="E7" s="775"/>
      <c r="F7" s="775"/>
    </row>
    <row r="8" spans="1:7" x14ac:dyDescent="0.2">
      <c r="A8" s="245"/>
      <c r="B8" s="695"/>
      <c r="C8" s="251"/>
      <c r="D8" s="696"/>
      <c r="E8" s="252"/>
      <c r="F8" s="252"/>
      <c r="G8" s="253"/>
    </row>
    <row r="9" spans="1:7" x14ac:dyDescent="0.2">
      <c r="A9" s="697" t="s">
        <v>251</v>
      </c>
      <c r="B9" s="698"/>
      <c r="C9" s="699" t="s">
        <v>252</v>
      </c>
      <c r="E9" s="700"/>
    </row>
    <row r="10" spans="1:7" x14ac:dyDescent="0.2">
      <c r="A10" s="148" t="s">
        <v>34</v>
      </c>
      <c r="B10" s="701" t="s">
        <v>896</v>
      </c>
      <c r="F10" s="254"/>
    </row>
    <row r="11" spans="1:7" x14ac:dyDescent="0.2">
      <c r="A11" s="255"/>
      <c r="B11" s="701" t="s">
        <v>897</v>
      </c>
      <c r="F11" s="254"/>
    </row>
    <row r="12" spans="1:7" x14ac:dyDescent="0.2">
      <c r="A12" s="255"/>
      <c r="B12" s="2"/>
      <c r="E12" s="246"/>
      <c r="F12" s="246"/>
      <c r="G12" s="246"/>
    </row>
    <row r="13" spans="1:7" x14ac:dyDescent="0.2">
      <c r="A13" s="1" t="s">
        <v>179</v>
      </c>
      <c r="B13" s="701" t="s">
        <v>895</v>
      </c>
    </row>
    <row r="14" spans="1:7" ht="19.5" customHeight="1" thickBot="1" x14ac:dyDescent="0.25">
      <c r="A14" s="148"/>
      <c r="B14" s="702"/>
    </row>
    <row r="15" spans="1:7" ht="15" customHeight="1" thickBot="1" x14ac:dyDescent="0.25">
      <c r="A15" s="776" t="s">
        <v>2</v>
      </c>
      <c r="B15" s="437" t="s">
        <v>3</v>
      </c>
      <c r="C15" s="256" t="s">
        <v>4</v>
      </c>
      <c r="D15" s="390" t="s">
        <v>5</v>
      </c>
      <c r="E15" s="257" t="s">
        <v>36</v>
      </c>
      <c r="F15" s="257" t="s">
        <v>7</v>
      </c>
      <c r="G15" s="258" t="s">
        <v>8</v>
      </c>
    </row>
    <row r="16" spans="1:7" ht="5.0999999999999996" customHeight="1" x14ac:dyDescent="0.2">
      <c r="A16" s="281"/>
      <c r="B16" s="438"/>
      <c r="C16" s="282"/>
      <c r="D16" s="391"/>
      <c r="E16" s="283"/>
      <c r="F16" s="283"/>
      <c r="G16" s="284"/>
    </row>
    <row r="17" spans="1:7" ht="13.5" customHeight="1" thickBot="1" x14ac:dyDescent="0.25">
      <c r="A17" s="259"/>
      <c r="B17" s="439"/>
      <c r="C17" s="259"/>
      <c r="D17" s="366"/>
      <c r="E17" s="259"/>
      <c r="F17" s="259"/>
      <c r="G17" s="259"/>
    </row>
    <row r="18" spans="1:7" s="447" customFormat="1" x14ac:dyDescent="0.2">
      <c r="A18" s="752" t="s">
        <v>9</v>
      </c>
      <c r="B18" s="466" t="s">
        <v>178</v>
      </c>
      <c r="C18" s="448"/>
      <c r="D18" s="449"/>
      <c r="E18" s="450"/>
      <c r="F18" s="451"/>
      <c r="G18" s="467"/>
    </row>
    <row r="19" spans="1:7" s="447" customFormat="1" ht="38.25" x14ac:dyDescent="0.2">
      <c r="A19" s="753" t="s">
        <v>11</v>
      </c>
      <c r="B19" s="537" t="s">
        <v>265</v>
      </c>
      <c r="C19" s="538" t="s">
        <v>266</v>
      </c>
      <c r="D19" s="539">
        <v>250</v>
      </c>
      <c r="E19" s="540"/>
      <c r="F19" s="454">
        <f>D19*E19</f>
        <v>0</v>
      </c>
      <c r="G19" s="468"/>
    </row>
    <row r="20" spans="1:7" s="447" customFormat="1" x14ac:dyDescent="0.2">
      <c r="A20" s="754" t="s">
        <v>14</v>
      </c>
      <c r="B20" s="541" t="s">
        <v>238</v>
      </c>
      <c r="C20" s="538" t="s">
        <v>266</v>
      </c>
      <c r="D20" s="539">
        <v>30</v>
      </c>
      <c r="E20" s="542"/>
      <c r="F20" s="454">
        <f>D20*E20</f>
        <v>0</v>
      </c>
      <c r="G20" s="468"/>
    </row>
    <row r="21" spans="1:7" s="447" customFormat="1" ht="25.5" x14ac:dyDescent="0.2">
      <c r="A21" s="754" t="s">
        <v>17</v>
      </c>
      <c r="B21" s="537" t="s">
        <v>267</v>
      </c>
      <c r="C21" s="538" t="s">
        <v>13</v>
      </c>
      <c r="D21" s="539">
        <v>1</v>
      </c>
      <c r="E21" s="540"/>
      <c r="F21" s="454">
        <f>D21*E21</f>
        <v>0</v>
      </c>
      <c r="G21" s="468"/>
    </row>
    <row r="22" spans="1:7" s="447" customFormat="1" x14ac:dyDescent="0.2">
      <c r="A22" s="753" t="s">
        <v>19</v>
      </c>
      <c r="B22" s="543" t="s">
        <v>268</v>
      </c>
      <c r="C22" s="538" t="s">
        <v>266</v>
      </c>
      <c r="D22" s="539">
        <v>2</v>
      </c>
      <c r="E22" s="540"/>
      <c r="F22" s="454">
        <f t="shared" ref="F22:F29" si="0">D22*E22</f>
        <v>0</v>
      </c>
      <c r="G22" s="468"/>
    </row>
    <row r="23" spans="1:7" s="447" customFormat="1" x14ac:dyDescent="0.2">
      <c r="A23" s="754" t="s">
        <v>264</v>
      </c>
      <c r="B23" s="537" t="s">
        <v>269</v>
      </c>
      <c r="C23" s="538" t="s">
        <v>266</v>
      </c>
      <c r="D23" s="539">
        <v>1650</v>
      </c>
      <c r="E23" s="540"/>
      <c r="F23" s="454">
        <f t="shared" si="0"/>
        <v>0</v>
      </c>
      <c r="G23" s="468"/>
    </row>
    <row r="24" spans="1:7" s="447" customFormat="1" x14ac:dyDescent="0.2">
      <c r="A24" s="755" t="s">
        <v>270</v>
      </c>
      <c r="B24" s="474" t="s">
        <v>271</v>
      </c>
      <c r="C24" s="460"/>
      <c r="D24" s="461"/>
      <c r="E24" s="462"/>
      <c r="F24" s="463"/>
      <c r="G24" s="468"/>
    </row>
    <row r="25" spans="1:7" s="447" customFormat="1" ht="25.5" x14ac:dyDescent="0.2">
      <c r="A25" s="756" t="s">
        <v>272</v>
      </c>
      <c r="B25" s="544" t="s">
        <v>273</v>
      </c>
      <c r="C25" s="545" t="s">
        <v>274</v>
      </c>
      <c r="D25" s="546">
        <f>(1650*0.1)*5</f>
        <v>825</v>
      </c>
      <c r="E25" s="540"/>
      <c r="F25" s="454">
        <f t="shared" si="0"/>
        <v>0</v>
      </c>
      <c r="G25" s="468"/>
    </row>
    <row r="26" spans="1:7" s="447" customFormat="1" ht="25.5" x14ac:dyDescent="0.2">
      <c r="A26" s="756" t="s">
        <v>275</v>
      </c>
      <c r="B26" s="544" t="s">
        <v>276</v>
      </c>
      <c r="C26" s="545" t="s">
        <v>16</v>
      </c>
      <c r="D26" s="546">
        <v>1650</v>
      </c>
      <c r="E26" s="540"/>
      <c r="F26" s="454">
        <f t="shared" si="0"/>
        <v>0</v>
      </c>
      <c r="G26" s="468"/>
    </row>
    <row r="27" spans="1:7" s="447" customFormat="1" x14ac:dyDescent="0.2">
      <c r="A27" s="756" t="s">
        <v>277</v>
      </c>
      <c r="B27" s="544" t="s">
        <v>278</v>
      </c>
      <c r="C27" s="545" t="s">
        <v>16</v>
      </c>
      <c r="D27" s="546">
        <f>1650*0.5</f>
        <v>825</v>
      </c>
      <c r="E27" s="540"/>
      <c r="F27" s="454">
        <f t="shared" si="0"/>
        <v>0</v>
      </c>
      <c r="G27" s="468"/>
    </row>
    <row r="28" spans="1:7" s="447" customFormat="1" ht="63.75" x14ac:dyDescent="0.2">
      <c r="A28" s="756" t="s">
        <v>279</v>
      </c>
      <c r="B28" s="544" t="s">
        <v>280</v>
      </c>
      <c r="C28" s="545" t="s">
        <v>281</v>
      </c>
      <c r="D28" s="546">
        <f>1650*30</f>
        <v>49500</v>
      </c>
      <c r="E28" s="540"/>
      <c r="F28" s="454">
        <f t="shared" si="0"/>
        <v>0</v>
      </c>
      <c r="G28" s="468"/>
    </row>
    <row r="29" spans="1:7" s="447" customFormat="1" x14ac:dyDescent="0.2">
      <c r="A29" s="756" t="s">
        <v>282</v>
      </c>
      <c r="B29" s="544" t="s">
        <v>283</v>
      </c>
      <c r="C29" s="545" t="s">
        <v>16</v>
      </c>
      <c r="D29" s="546">
        <v>1650</v>
      </c>
      <c r="E29" s="540"/>
      <c r="F29" s="454">
        <f t="shared" si="0"/>
        <v>0</v>
      </c>
      <c r="G29" s="468"/>
    </row>
    <row r="30" spans="1:7" s="447" customFormat="1" x14ac:dyDescent="0.2">
      <c r="A30" s="755" t="s">
        <v>284</v>
      </c>
      <c r="B30" s="474" t="s">
        <v>285</v>
      </c>
      <c r="C30" s="460"/>
      <c r="D30" s="461"/>
      <c r="E30" s="462"/>
      <c r="F30" s="463"/>
      <c r="G30" s="468"/>
    </row>
    <row r="31" spans="1:7" s="447" customFormat="1" ht="63.75" x14ac:dyDescent="0.2">
      <c r="A31" s="757" t="s">
        <v>286</v>
      </c>
      <c r="B31" s="544" t="s">
        <v>287</v>
      </c>
      <c r="C31" s="545" t="s">
        <v>13</v>
      </c>
      <c r="D31" s="546">
        <v>30</v>
      </c>
      <c r="E31" s="540"/>
      <c r="F31" s="454">
        <f>+D31*E31</f>
        <v>0</v>
      </c>
      <c r="G31" s="468"/>
    </row>
    <row r="32" spans="1:7" s="447" customFormat="1" ht="63.75" x14ac:dyDescent="0.2">
      <c r="A32" s="757" t="s">
        <v>288</v>
      </c>
      <c r="B32" s="544" t="s">
        <v>289</v>
      </c>
      <c r="C32" s="545" t="s">
        <v>48</v>
      </c>
      <c r="D32" s="546">
        <v>30</v>
      </c>
      <c r="E32" s="540"/>
      <c r="F32" s="454">
        <f>+D32*E32</f>
        <v>0</v>
      </c>
      <c r="G32" s="468"/>
    </row>
    <row r="33" spans="1:7" s="447" customFormat="1" ht="13.5" thickBot="1" x14ac:dyDescent="0.25">
      <c r="A33" s="758"/>
      <c r="B33" s="469" t="s">
        <v>22</v>
      </c>
      <c r="C33" s="455"/>
      <c r="D33" s="456"/>
      <c r="E33" s="457"/>
      <c r="F33" s="458"/>
      <c r="G33" s="470">
        <f>SUM(F19:F32)</f>
        <v>0</v>
      </c>
    </row>
    <row r="34" spans="1:7" s="447" customFormat="1" ht="13.5" customHeight="1" thickBot="1" x14ac:dyDescent="0.25">
      <c r="A34" s="471"/>
      <c r="B34" s="471"/>
      <c r="C34" s="471"/>
      <c r="D34" s="472"/>
      <c r="E34" s="473"/>
      <c r="F34" s="471"/>
      <c r="G34" s="471"/>
    </row>
    <row r="35" spans="1:7" s="447" customFormat="1" x14ac:dyDescent="0.2">
      <c r="A35" s="752" t="s">
        <v>37</v>
      </c>
      <c r="B35" s="466" t="s">
        <v>239</v>
      </c>
      <c r="C35" s="448"/>
      <c r="D35" s="449"/>
      <c r="E35" s="459"/>
      <c r="F35" s="451"/>
      <c r="G35" s="467"/>
    </row>
    <row r="36" spans="1:7" s="447" customFormat="1" x14ac:dyDescent="0.2">
      <c r="A36" s="759" t="s">
        <v>38</v>
      </c>
      <c r="B36" s="475" t="s">
        <v>290</v>
      </c>
      <c r="C36" s="548" t="s">
        <v>13</v>
      </c>
      <c r="D36" s="452">
        <v>1</v>
      </c>
      <c r="E36" s="453"/>
      <c r="F36" s="454">
        <f>+D36*E36</f>
        <v>0</v>
      </c>
      <c r="G36" s="468"/>
    </row>
    <row r="37" spans="1:7" s="447" customFormat="1" ht="13.5" thickBot="1" x14ac:dyDescent="0.25">
      <c r="A37" s="758"/>
      <c r="B37" s="469" t="s">
        <v>22</v>
      </c>
      <c r="C37" s="455"/>
      <c r="D37" s="456"/>
      <c r="E37" s="457"/>
      <c r="F37" s="458"/>
      <c r="G37" s="470">
        <f>SUM(F36:F36)</f>
        <v>0</v>
      </c>
    </row>
    <row r="38" spans="1:7" s="447" customFormat="1" ht="13.5" customHeight="1" thickBot="1" x14ac:dyDescent="0.25">
      <c r="A38" s="471"/>
      <c r="B38" s="471"/>
      <c r="C38" s="471"/>
      <c r="D38" s="472"/>
      <c r="E38" s="473"/>
      <c r="F38" s="471"/>
      <c r="G38" s="471"/>
    </row>
    <row r="39" spans="1:7" s="447" customFormat="1" x14ac:dyDescent="0.2">
      <c r="A39" s="752" t="s">
        <v>39</v>
      </c>
      <c r="B39" s="466" t="s">
        <v>291</v>
      </c>
      <c r="C39" s="448"/>
      <c r="D39" s="449"/>
      <c r="E39" s="459"/>
      <c r="F39" s="451"/>
      <c r="G39" s="467"/>
    </row>
    <row r="40" spans="1:7" s="447" customFormat="1" x14ac:dyDescent="0.2">
      <c r="A40" s="755" t="s">
        <v>40</v>
      </c>
      <c r="B40" s="474" t="s">
        <v>292</v>
      </c>
      <c r="C40" s="460"/>
      <c r="D40" s="461"/>
      <c r="E40" s="462"/>
      <c r="F40" s="463"/>
      <c r="G40" s="468"/>
    </row>
    <row r="41" spans="1:7" s="447" customFormat="1" x14ac:dyDescent="0.2">
      <c r="A41" s="757" t="s">
        <v>293</v>
      </c>
      <c r="B41" s="543" t="s">
        <v>294</v>
      </c>
      <c r="C41" s="538" t="s">
        <v>16</v>
      </c>
      <c r="D41" s="539">
        <v>990</v>
      </c>
      <c r="E41" s="540"/>
      <c r="F41" s="454">
        <f t="shared" ref="F41:F144" si="1">+D41*E41</f>
        <v>0</v>
      </c>
      <c r="G41" s="468"/>
    </row>
    <row r="42" spans="1:7" s="447" customFormat="1" x14ac:dyDescent="0.2">
      <c r="A42" s="757" t="s">
        <v>295</v>
      </c>
      <c r="B42" s="544" t="s">
        <v>296</v>
      </c>
      <c r="C42" s="545" t="s">
        <v>16</v>
      </c>
      <c r="D42" s="539">
        <v>200</v>
      </c>
      <c r="E42" s="540"/>
      <c r="F42" s="454">
        <f t="shared" si="1"/>
        <v>0</v>
      </c>
      <c r="G42" s="468"/>
    </row>
    <row r="43" spans="1:7" s="447" customFormat="1" ht="25.5" x14ac:dyDescent="0.2">
      <c r="A43" s="757" t="s">
        <v>297</v>
      </c>
      <c r="B43" s="544" t="s">
        <v>298</v>
      </c>
      <c r="C43" s="538" t="s">
        <v>16</v>
      </c>
      <c r="D43" s="539">
        <v>200</v>
      </c>
      <c r="E43" s="540"/>
      <c r="F43" s="454">
        <f t="shared" si="1"/>
        <v>0</v>
      </c>
      <c r="G43" s="468"/>
    </row>
    <row r="44" spans="1:7" s="447" customFormat="1" x14ac:dyDescent="0.2">
      <c r="A44" s="757" t="s">
        <v>299</v>
      </c>
      <c r="B44" s="544" t="s">
        <v>300</v>
      </c>
      <c r="C44" s="538" t="s">
        <v>16</v>
      </c>
      <c r="D44" s="539">
        <v>200</v>
      </c>
      <c r="E44" s="540"/>
      <c r="F44" s="454">
        <f t="shared" si="1"/>
        <v>0</v>
      </c>
      <c r="G44" s="468"/>
    </row>
    <row r="45" spans="1:7" s="447" customFormat="1" x14ac:dyDescent="0.2">
      <c r="A45" s="757" t="s">
        <v>301</v>
      </c>
      <c r="B45" s="544" t="s">
        <v>302</v>
      </c>
      <c r="C45" s="538" t="s">
        <v>16</v>
      </c>
      <c r="D45" s="539">
        <v>780</v>
      </c>
      <c r="E45" s="540"/>
      <c r="F45" s="454">
        <f t="shared" si="1"/>
        <v>0</v>
      </c>
      <c r="G45" s="468"/>
    </row>
    <row r="46" spans="1:7" s="447" customFormat="1" x14ac:dyDescent="0.2">
      <c r="A46" s="757" t="s">
        <v>303</v>
      </c>
      <c r="B46" s="544" t="s">
        <v>304</v>
      </c>
      <c r="C46" s="538" t="s">
        <v>16</v>
      </c>
      <c r="D46" s="539">
        <v>125</v>
      </c>
      <c r="E46" s="540"/>
      <c r="F46" s="454">
        <f t="shared" si="1"/>
        <v>0</v>
      </c>
      <c r="G46" s="468"/>
    </row>
    <row r="47" spans="1:7" s="447" customFormat="1" x14ac:dyDescent="0.2">
      <c r="A47" s="757" t="s">
        <v>305</v>
      </c>
      <c r="B47" s="544" t="s">
        <v>306</v>
      </c>
      <c r="C47" s="538" t="s">
        <v>307</v>
      </c>
      <c r="D47" s="539">
        <v>30</v>
      </c>
      <c r="E47" s="540"/>
      <c r="F47" s="454">
        <f t="shared" si="1"/>
        <v>0</v>
      </c>
      <c r="G47" s="468"/>
    </row>
    <row r="48" spans="1:7" s="447" customFormat="1" x14ac:dyDescent="0.2">
      <c r="A48" s="757" t="s">
        <v>308</v>
      </c>
      <c r="B48" s="544" t="s">
        <v>309</v>
      </c>
      <c r="C48" s="538" t="s">
        <v>13</v>
      </c>
      <c r="D48" s="539">
        <v>8</v>
      </c>
      <c r="E48" s="540"/>
      <c r="F48" s="454">
        <f t="shared" si="1"/>
        <v>0</v>
      </c>
      <c r="G48" s="468"/>
    </row>
    <row r="49" spans="1:7" s="447" customFormat="1" ht="25.5" x14ac:dyDescent="0.2">
      <c r="A49" s="757" t="s">
        <v>310</v>
      </c>
      <c r="B49" s="544" t="s">
        <v>311</v>
      </c>
      <c r="C49" s="538" t="s">
        <v>16</v>
      </c>
      <c r="D49" s="539">
        <v>33</v>
      </c>
      <c r="E49" s="540"/>
      <c r="F49" s="454">
        <f t="shared" si="1"/>
        <v>0</v>
      </c>
      <c r="G49" s="468"/>
    </row>
    <row r="50" spans="1:7" s="447" customFormat="1" ht="25.5" x14ac:dyDescent="0.2">
      <c r="A50" s="757" t="s">
        <v>312</v>
      </c>
      <c r="B50" s="544" t="s">
        <v>313</v>
      </c>
      <c r="C50" s="545" t="s">
        <v>266</v>
      </c>
      <c r="D50" s="546">
        <v>210</v>
      </c>
      <c r="E50" s="540"/>
      <c r="F50" s="454">
        <f t="shared" si="1"/>
        <v>0</v>
      </c>
      <c r="G50" s="468"/>
    </row>
    <row r="51" spans="1:7" s="447" customFormat="1" ht="38.25" x14ac:dyDescent="0.2">
      <c r="A51" s="757" t="s">
        <v>314</v>
      </c>
      <c r="B51" s="544" t="s">
        <v>315</v>
      </c>
      <c r="C51" s="545" t="s">
        <v>266</v>
      </c>
      <c r="D51" s="546">
        <v>10</v>
      </c>
      <c r="E51" s="540"/>
      <c r="F51" s="454">
        <f t="shared" si="1"/>
        <v>0</v>
      </c>
      <c r="G51" s="468"/>
    </row>
    <row r="52" spans="1:7" s="447" customFormat="1" ht="51" x14ac:dyDescent="0.2">
      <c r="A52" s="757" t="s">
        <v>316</v>
      </c>
      <c r="B52" s="544" t="s">
        <v>317</v>
      </c>
      <c r="C52" s="545" t="s">
        <v>266</v>
      </c>
      <c r="D52" s="546">
        <v>10</v>
      </c>
      <c r="E52" s="540"/>
      <c r="F52" s="454">
        <f t="shared" si="1"/>
        <v>0</v>
      </c>
      <c r="G52" s="468"/>
    </row>
    <row r="53" spans="1:7" s="447" customFormat="1" x14ac:dyDescent="0.2">
      <c r="A53" s="757" t="s">
        <v>318</v>
      </c>
      <c r="B53" s="544" t="s">
        <v>319</v>
      </c>
      <c r="C53" s="545" t="s">
        <v>266</v>
      </c>
      <c r="D53" s="546">
        <v>10</v>
      </c>
      <c r="E53" s="540"/>
      <c r="F53" s="454">
        <f t="shared" si="1"/>
        <v>0</v>
      </c>
      <c r="G53" s="468"/>
    </row>
    <row r="54" spans="1:7" s="447" customFormat="1" ht="25.5" x14ac:dyDescent="0.2">
      <c r="A54" s="757" t="s">
        <v>320</v>
      </c>
      <c r="B54" s="544" t="s">
        <v>321</v>
      </c>
      <c r="C54" s="545" t="s">
        <v>266</v>
      </c>
      <c r="D54" s="546">
        <v>20</v>
      </c>
      <c r="E54" s="540"/>
      <c r="F54" s="454">
        <f t="shared" si="1"/>
        <v>0</v>
      </c>
      <c r="G54" s="468"/>
    </row>
    <row r="55" spans="1:7" s="447" customFormat="1" ht="38.25" x14ac:dyDescent="0.2">
      <c r="A55" s="757" t="s">
        <v>322</v>
      </c>
      <c r="B55" s="544" t="s">
        <v>323</v>
      </c>
      <c r="C55" s="545" t="s">
        <v>266</v>
      </c>
      <c r="D55" s="546">
        <v>40</v>
      </c>
      <c r="E55" s="540"/>
      <c r="F55" s="454">
        <f t="shared" si="1"/>
        <v>0</v>
      </c>
      <c r="G55" s="468"/>
    </row>
    <row r="56" spans="1:7" s="447" customFormat="1" x14ac:dyDescent="0.2">
      <c r="A56" s="757" t="s">
        <v>324</v>
      </c>
      <c r="B56" s="544" t="s">
        <v>325</v>
      </c>
      <c r="C56" s="545" t="s">
        <v>266</v>
      </c>
      <c r="D56" s="546">
        <v>40</v>
      </c>
      <c r="E56" s="540"/>
      <c r="F56" s="454">
        <f t="shared" si="1"/>
        <v>0</v>
      </c>
      <c r="G56" s="468"/>
    </row>
    <row r="57" spans="1:7" s="447" customFormat="1" x14ac:dyDescent="0.2">
      <c r="A57" s="755" t="s">
        <v>41</v>
      </c>
      <c r="B57" s="474" t="s">
        <v>326</v>
      </c>
      <c r="C57" s="460"/>
      <c r="D57" s="461"/>
      <c r="E57" s="462"/>
      <c r="F57" s="463"/>
      <c r="G57" s="468"/>
    </row>
    <row r="58" spans="1:7" s="447" customFormat="1" x14ac:dyDescent="0.2">
      <c r="A58" s="757" t="s">
        <v>327</v>
      </c>
      <c r="B58" s="543" t="s">
        <v>328</v>
      </c>
      <c r="C58" s="547" t="s">
        <v>266</v>
      </c>
      <c r="D58" s="549">
        <v>2.1</v>
      </c>
      <c r="E58" s="550"/>
      <c r="F58" s="454">
        <f t="shared" si="1"/>
        <v>0</v>
      </c>
      <c r="G58" s="468"/>
    </row>
    <row r="59" spans="1:7" s="447" customFormat="1" x14ac:dyDescent="0.2">
      <c r="A59" s="757" t="s">
        <v>329</v>
      </c>
      <c r="B59" s="543" t="s">
        <v>330</v>
      </c>
      <c r="C59" s="547" t="s">
        <v>266</v>
      </c>
      <c r="D59" s="549">
        <v>10</v>
      </c>
      <c r="E59" s="551"/>
      <c r="F59" s="454">
        <f t="shared" si="1"/>
        <v>0</v>
      </c>
      <c r="G59" s="468"/>
    </row>
    <row r="60" spans="1:7" s="447" customFormat="1" ht="25.5" x14ac:dyDescent="0.2">
      <c r="A60" s="757" t="s">
        <v>331</v>
      </c>
      <c r="B60" s="552" t="s">
        <v>332</v>
      </c>
      <c r="C60" s="547" t="s">
        <v>266</v>
      </c>
      <c r="D60" s="553">
        <v>20</v>
      </c>
      <c r="E60" s="540"/>
      <c r="F60" s="454">
        <f t="shared" si="1"/>
        <v>0</v>
      </c>
      <c r="G60" s="468"/>
    </row>
    <row r="61" spans="1:7" s="447" customFormat="1" x14ac:dyDescent="0.2">
      <c r="A61" s="757" t="s">
        <v>333</v>
      </c>
      <c r="B61" s="544" t="s">
        <v>334</v>
      </c>
      <c r="C61" s="547" t="s">
        <v>266</v>
      </c>
      <c r="D61" s="553">
        <v>20</v>
      </c>
      <c r="E61" s="540"/>
      <c r="F61" s="454">
        <f t="shared" si="1"/>
        <v>0</v>
      </c>
      <c r="G61" s="468"/>
    </row>
    <row r="62" spans="1:7" s="447" customFormat="1" x14ac:dyDescent="0.2">
      <c r="A62" s="757" t="s">
        <v>335</v>
      </c>
      <c r="B62" s="554" t="s">
        <v>300</v>
      </c>
      <c r="C62" s="547" t="s">
        <v>266</v>
      </c>
      <c r="D62" s="553">
        <v>20</v>
      </c>
      <c r="E62" s="555"/>
      <c r="F62" s="454">
        <f t="shared" si="1"/>
        <v>0</v>
      </c>
      <c r="G62" s="468"/>
    </row>
    <row r="63" spans="1:7" s="447" customFormat="1" x14ac:dyDescent="0.2">
      <c r="A63" s="757" t="s">
        <v>336</v>
      </c>
      <c r="B63" s="543" t="s">
        <v>302</v>
      </c>
      <c r="C63" s="547" t="s">
        <v>266</v>
      </c>
      <c r="D63" s="556">
        <v>36.74</v>
      </c>
      <c r="E63" s="551"/>
      <c r="F63" s="454">
        <f t="shared" si="1"/>
        <v>0</v>
      </c>
      <c r="G63" s="468"/>
    </row>
    <row r="64" spans="1:7" s="447" customFormat="1" x14ac:dyDescent="0.2">
      <c r="A64" s="757" t="s">
        <v>337</v>
      </c>
      <c r="B64" s="557" t="s">
        <v>338</v>
      </c>
      <c r="C64" s="547" t="s">
        <v>266</v>
      </c>
      <c r="D64" s="539">
        <v>12</v>
      </c>
      <c r="E64" s="540"/>
      <c r="F64" s="454">
        <f t="shared" si="1"/>
        <v>0</v>
      </c>
      <c r="G64" s="468"/>
    </row>
    <row r="65" spans="1:7" s="447" customFormat="1" x14ac:dyDescent="0.2">
      <c r="A65" s="757" t="s">
        <v>339</v>
      </c>
      <c r="B65" s="557" t="s">
        <v>340</v>
      </c>
      <c r="C65" s="547" t="s">
        <v>266</v>
      </c>
      <c r="D65" s="539">
        <v>9.26</v>
      </c>
      <c r="E65" s="540"/>
      <c r="F65" s="454">
        <f t="shared" si="1"/>
        <v>0</v>
      </c>
      <c r="G65" s="468"/>
    </row>
    <row r="66" spans="1:7" s="447" customFormat="1" x14ac:dyDescent="0.2">
      <c r="A66" s="757" t="s">
        <v>341</v>
      </c>
      <c r="B66" s="557" t="s">
        <v>342</v>
      </c>
      <c r="C66" s="547" t="s">
        <v>266</v>
      </c>
      <c r="D66" s="539">
        <v>9.26</v>
      </c>
      <c r="E66" s="540"/>
      <c r="F66" s="454">
        <f t="shared" si="1"/>
        <v>0</v>
      </c>
      <c r="G66" s="468"/>
    </row>
    <row r="67" spans="1:7" s="447" customFormat="1" x14ac:dyDescent="0.2">
      <c r="A67" s="757" t="s">
        <v>343</v>
      </c>
      <c r="B67" s="557" t="s">
        <v>344</v>
      </c>
      <c r="C67" s="558" t="s">
        <v>307</v>
      </c>
      <c r="D67" s="539">
        <v>9</v>
      </c>
      <c r="E67" s="540"/>
      <c r="F67" s="454">
        <f t="shared" si="1"/>
        <v>0</v>
      </c>
      <c r="G67" s="468"/>
    </row>
    <row r="68" spans="1:7" s="447" customFormat="1" x14ac:dyDescent="0.2">
      <c r="A68" s="757" t="s">
        <v>345</v>
      </c>
      <c r="B68" s="559" t="s">
        <v>346</v>
      </c>
      <c r="C68" s="547" t="s">
        <v>307</v>
      </c>
      <c r="D68" s="539">
        <v>1</v>
      </c>
      <c r="E68" s="540"/>
      <c r="F68" s="454">
        <f t="shared" si="1"/>
        <v>0</v>
      </c>
      <c r="G68" s="468"/>
    </row>
    <row r="69" spans="1:7" s="447" customFormat="1" ht="51" x14ac:dyDescent="0.2">
      <c r="A69" s="757" t="s">
        <v>347</v>
      </c>
      <c r="B69" s="554" t="s">
        <v>348</v>
      </c>
      <c r="C69" s="547" t="s">
        <v>13</v>
      </c>
      <c r="D69" s="549">
        <v>1</v>
      </c>
      <c r="E69" s="555"/>
      <c r="F69" s="454">
        <f t="shared" si="1"/>
        <v>0</v>
      </c>
      <c r="G69" s="468"/>
    </row>
    <row r="70" spans="1:7" s="447" customFormat="1" ht="38.25" x14ac:dyDescent="0.2">
      <c r="A70" s="757" t="s">
        <v>349</v>
      </c>
      <c r="B70" s="537" t="s">
        <v>350</v>
      </c>
      <c r="C70" s="547" t="s">
        <v>13</v>
      </c>
      <c r="D70" s="549">
        <v>1</v>
      </c>
      <c r="E70" s="555"/>
      <c r="F70" s="454">
        <f t="shared" si="1"/>
        <v>0</v>
      </c>
      <c r="G70" s="468"/>
    </row>
    <row r="71" spans="1:7" s="447" customFormat="1" x14ac:dyDescent="0.2">
      <c r="A71" s="757" t="s">
        <v>351</v>
      </c>
      <c r="B71" s="559" t="s">
        <v>352</v>
      </c>
      <c r="C71" s="547" t="s">
        <v>266</v>
      </c>
      <c r="D71" s="539">
        <v>5</v>
      </c>
      <c r="E71" s="540"/>
      <c r="F71" s="454">
        <f t="shared" si="1"/>
        <v>0</v>
      </c>
      <c r="G71" s="468"/>
    </row>
    <row r="72" spans="1:7" s="447" customFormat="1" x14ac:dyDescent="0.2">
      <c r="A72" s="757" t="s">
        <v>353</v>
      </c>
      <c r="B72" s="552" t="s">
        <v>354</v>
      </c>
      <c r="C72" s="547" t="s">
        <v>266</v>
      </c>
      <c r="D72" s="539">
        <v>0.44</v>
      </c>
      <c r="E72" s="540"/>
      <c r="F72" s="454">
        <f t="shared" si="1"/>
        <v>0</v>
      </c>
      <c r="G72" s="468"/>
    </row>
    <row r="73" spans="1:7" s="447" customFormat="1" x14ac:dyDescent="0.2">
      <c r="A73" s="757" t="s">
        <v>355</v>
      </c>
      <c r="B73" s="552" t="s">
        <v>356</v>
      </c>
      <c r="C73" s="547" t="s">
        <v>13</v>
      </c>
      <c r="D73" s="539">
        <v>1</v>
      </c>
      <c r="E73" s="540"/>
      <c r="F73" s="454">
        <f t="shared" si="1"/>
        <v>0</v>
      </c>
      <c r="G73" s="468"/>
    </row>
    <row r="74" spans="1:7" s="447" customFormat="1" ht="25.5" x14ac:dyDescent="0.2">
      <c r="A74" s="757" t="s">
        <v>357</v>
      </c>
      <c r="B74" s="552" t="s">
        <v>358</v>
      </c>
      <c r="C74" s="547" t="s">
        <v>266</v>
      </c>
      <c r="D74" s="539">
        <v>0.44</v>
      </c>
      <c r="E74" s="540"/>
      <c r="F74" s="454">
        <f t="shared" si="1"/>
        <v>0</v>
      </c>
      <c r="G74" s="468"/>
    </row>
    <row r="75" spans="1:7" s="447" customFormat="1" ht="25.5" x14ac:dyDescent="0.2">
      <c r="A75" s="757" t="s">
        <v>359</v>
      </c>
      <c r="B75" s="552" t="s">
        <v>360</v>
      </c>
      <c r="C75" s="547" t="s">
        <v>266</v>
      </c>
      <c r="D75" s="539">
        <v>0.03</v>
      </c>
      <c r="E75" s="540"/>
      <c r="F75" s="454">
        <f t="shared" si="1"/>
        <v>0</v>
      </c>
      <c r="G75" s="468"/>
    </row>
    <row r="76" spans="1:7" s="447" customFormat="1" x14ac:dyDescent="0.2">
      <c r="A76" s="757" t="s">
        <v>361</v>
      </c>
      <c r="B76" s="552" t="s">
        <v>362</v>
      </c>
      <c r="C76" s="547" t="s">
        <v>13</v>
      </c>
      <c r="D76" s="539">
        <v>1</v>
      </c>
      <c r="E76" s="540"/>
      <c r="F76" s="454">
        <f t="shared" si="1"/>
        <v>0</v>
      </c>
      <c r="G76" s="468"/>
    </row>
    <row r="77" spans="1:7" s="447" customFormat="1" x14ac:dyDescent="0.2">
      <c r="A77" s="757" t="s">
        <v>363</v>
      </c>
      <c r="B77" s="552" t="s">
        <v>364</v>
      </c>
      <c r="C77" s="547" t="s">
        <v>13</v>
      </c>
      <c r="D77" s="539">
        <v>1</v>
      </c>
      <c r="E77" s="540"/>
      <c r="F77" s="454">
        <f t="shared" si="1"/>
        <v>0</v>
      </c>
      <c r="G77" s="468"/>
    </row>
    <row r="78" spans="1:7" s="447" customFormat="1" x14ac:dyDescent="0.2">
      <c r="A78" s="757" t="s">
        <v>365</v>
      </c>
      <c r="B78" s="552" t="s">
        <v>366</v>
      </c>
      <c r="C78" s="547" t="s">
        <v>13</v>
      </c>
      <c r="D78" s="539">
        <v>1</v>
      </c>
      <c r="E78" s="540"/>
      <c r="F78" s="454">
        <f t="shared" si="1"/>
        <v>0</v>
      </c>
      <c r="G78" s="468"/>
    </row>
    <row r="79" spans="1:7" s="447" customFormat="1" x14ac:dyDescent="0.2">
      <c r="A79" s="757" t="s">
        <v>367</v>
      </c>
      <c r="B79" s="552" t="s">
        <v>368</v>
      </c>
      <c r="C79" s="547" t="s">
        <v>13</v>
      </c>
      <c r="D79" s="539">
        <v>3</v>
      </c>
      <c r="E79" s="540"/>
      <c r="F79" s="454">
        <f t="shared" si="1"/>
        <v>0</v>
      </c>
      <c r="G79" s="468"/>
    </row>
    <row r="80" spans="1:7" s="447" customFormat="1" x14ac:dyDescent="0.2">
      <c r="A80" s="757" t="s">
        <v>369</v>
      </c>
      <c r="B80" s="552" t="s">
        <v>370</v>
      </c>
      <c r="C80" s="547" t="s">
        <v>169</v>
      </c>
      <c r="D80" s="539">
        <v>1</v>
      </c>
      <c r="E80" s="540"/>
      <c r="F80" s="454">
        <f t="shared" si="1"/>
        <v>0</v>
      </c>
      <c r="G80" s="468"/>
    </row>
    <row r="81" spans="1:7" s="447" customFormat="1" x14ac:dyDescent="0.2">
      <c r="A81" s="757" t="s">
        <v>371</v>
      </c>
      <c r="B81" s="552" t="s">
        <v>372</v>
      </c>
      <c r="C81" s="547" t="s">
        <v>13</v>
      </c>
      <c r="D81" s="539">
        <v>1</v>
      </c>
      <c r="E81" s="540"/>
      <c r="F81" s="454">
        <f t="shared" si="1"/>
        <v>0</v>
      </c>
      <c r="G81" s="468"/>
    </row>
    <row r="82" spans="1:7" s="447" customFormat="1" x14ac:dyDescent="0.2">
      <c r="A82" s="757" t="s">
        <v>373</v>
      </c>
      <c r="B82" s="552" t="s">
        <v>374</v>
      </c>
      <c r="C82" s="547" t="s">
        <v>13</v>
      </c>
      <c r="D82" s="539">
        <v>1</v>
      </c>
      <c r="E82" s="540"/>
      <c r="F82" s="454">
        <f t="shared" si="1"/>
        <v>0</v>
      </c>
      <c r="G82" s="468"/>
    </row>
    <row r="83" spans="1:7" s="447" customFormat="1" x14ac:dyDescent="0.2">
      <c r="A83" s="757" t="s">
        <v>375</v>
      </c>
      <c r="B83" s="552" t="s">
        <v>376</v>
      </c>
      <c r="C83" s="547" t="s">
        <v>13</v>
      </c>
      <c r="D83" s="539">
        <v>1</v>
      </c>
      <c r="E83" s="560"/>
      <c r="F83" s="454">
        <f t="shared" si="1"/>
        <v>0</v>
      </c>
      <c r="G83" s="468"/>
    </row>
    <row r="84" spans="1:7" s="447" customFormat="1" x14ac:dyDescent="0.2">
      <c r="A84" s="755" t="s">
        <v>42</v>
      </c>
      <c r="B84" s="474" t="s">
        <v>377</v>
      </c>
      <c r="C84" s="460"/>
      <c r="D84" s="461"/>
      <c r="E84" s="462"/>
      <c r="F84" s="463"/>
      <c r="G84" s="468"/>
    </row>
    <row r="85" spans="1:7" s="447" customFormat="1" ht="63.75" x14ac:dyDescent="0.2">
      <c r="A85" s="760" t="s">
        <v>378</v>
      </c>
      <c r="B85" s="561" t="s">
        <v>379</v>
      </c>
      <c r="C85" s="562" t="s">
        <v>13</v>
      </c>
      <c r="D85" s="563">
        <v>1</v>
      </c>
      <c r="E85" s="540"/>
      <c r="F85" s="454">
        <f t="shared" si="1"/>
        <v>0</v>
      </c>
      <c r="G85" s="468"/>
    </row>
    <row r="86" spans="1:7" s="447" customFormat="1" x14ac:dyDescent="0.2">
      <c r="A86" s="761" t="s">
        <v>380</v>
      </c>
      <c r="B86" s="552" t="s">
        <v>381</v>
      </c>
      <c r="C86" s="538" t="s">
        <v>307</v>
      </c>
      <c r="D86" s="539">
        <f>(5.05+4+3.6)</f>
        <v>12.65</v>
      </c>
      <c r="E86" s="550"/>
      <c r="F86" s="454">
        <f t="shared" si="1"/>
        <v>0</v>
      </c>
      <c r="G86" s="468"/>
    </row>
    <row r="87" spans="1:7" s="447" customFormat="1" x14ac:dyDescent="0.2">
      <c r="A87" s="761" t="s">
        <v>382</v>
      </c>
      <c r="B87" s="552" t="s">
        <v>383</v>
      </c>
      <c r="C87" s="538" t="s">
        <v>307</v>
      </c>
      <c r="D87" s="539">
        <f>(6.32+0.2+3.62+0.94)</f>
        <v>11.08</v>
      </c>
      <c r="E87" s="550"/>
      <c r="F87" s="454">
        <f t="shared" si="1"/>
        <v>0</v>
      </c>
      <c r="G87" s="468"/>
    </row>
    <row r="88" spans="1:7" s="447" customFormat="1" x14ac:dyDescent="0.2">
      <c r="A88" s="761" t="s">
        <v>384</v>
      </c>
      <c r="B88" s="552" t="s">
        <v>385</v>
      </c>
      <c r="C88" s="538" t="s">
        <v>266</v>
      </c>
      <c r="D88" s="539">
        <f>((6.32+0.2+3.62+0.94)*1.1)*1.05</f>
        <v>12.8</v>
      </c>
      <c r="E88" s="550"/>
      <c r="F88" s="454">
        <f t="shared" si="1"/>
        <v>0</v>
      </c>
      <c r="G88" s="468"/>
    </row>
    <row r="89" spans="1:7" s="447" customFormat="1" ht="31.5" customHeight="1" x14ac:dyDescent="0.2">
      <c r="A89" s="755" t="s">
        <v>43</v>
      </c>
      <c r="B89" s="474" t="s">
        <v>386</v>
      </c>
      <c r="C89" s="460"/>
      <c r="D89" s="461"/>
      <c r="E89" s="462"/>
      <c r="F89" s="463"/>
      <c r="G89" s="468"/>
    </row>
    <row r="90" spans="1:7" s="447" customFormat="1" x14ac:dyDescent="0.2">
      <c r="A90" s="757" t="s">
        <v>387</v>
      </c>
      <c r="B90" s="543" t="s">
        <v>388</v>
      </c>
      <c r="C90" s="538" t="s">
        <v>16</v>
      </c>
      <c r="D90" s="539">
        <v>220</v>
      </c>
      <c r="E90" s="540"/>
      <c r="F90" s="454">
        <f t="shared" si="1"/>
        <v>0</v>
      </c>
      <c r="G90" s="468"/>
    </row>
    <row r="91" spans="1:7" s="447" customFormat="1" ht="25.5" x14ac:dyDescent="0.2">
      <c r="A91" s="757" t="s">
        <v>389</v>
      </c>
      <c r="B91" s="552" t="s">
        <v>390</v>
      </c>
      <c r="C91" s="538" t="s">
        <v>266</v>
      </c>
      <c r="D91" s="539">
        <f>2.15*1.2</f>
        <v>2.58</v>
      </c>
      <c r="E91" s="540"/>
      <c r="F91" s="454">
        <f t="shared" si="1"/>
        <v>0</v>
      </c>
      <c r="G91" s="468"/>
    </row>
    <row r="92" spans="1:7" s="447" customFormat="1" ht="25.5" x14ac:dyDescent="0.2">
      <c r="A92" s="757" t="s">
        <v>391</v>
      </c>
      <c r="B92" s="552" t="s">
        <v>392</v>
      </c>
      <c r="C92" s="538" t="s">
        <v>266</v>
      </c>
      <c r="D92" s="539">
        <f>2.6*1.2</f>
        <v>3.12</v>
      </c>
      <c r="E92" s="540"/>
      <c r="F92" s="454">
        <f t="shared" si="1"/>
        <v>0</v>
      </c>
      <c r="G92" s="468"/>
    </row>
    <row r="93" spans="1:7" s="447" customFormat="1" ht="25.5" x14ac:dyDescent="0.2">
      <c r="A93" s="757" t="s">
        <v>393</v>
      </c>
      <c r="B93" s="552" t="s">
        <v>394</v>
      </c>
      <c r="C93" s="538" t="s">
        <v>266</v>
      </c>
      <c r="D93" s="539">
        <f>2.5*1.2</f>
        <v>3</v>
      </c>
      <c r="E93" s="540"/>
      <c r="F93" s="454">
        <f t="shared" si="1"/>
        <v>0</v>
      </c>
      <c r="G93" s="468"/>
    </row>
    <row r="94" spans="1:7" s="447" customFormat="1" ht="25.5" x14ac:dyDescent="0.2">
      <c r="A94" s="757" t="s">
        <v>395</v>
      </c>
      <c r="B94" s="552" t="s">
        <v>396</v>
      </c>
      <c r="C94" s="538" t="s">
        <v>266</v>
      </c>
      <c r="D94" s="539">
        <f>2.45*1.2</f>
        <v>2.94</v>
      </c>
      <c r="E94" s="540"/>
      <c r="F94" s="454">
        <f t="shared" si="1"/>
        <v>0</v>
      </c>
      <c r="G94" s="468"/>
    </row>
    <row r="95" spans="1:7" s="447" customFormat="1" ht="25.5" x14ac:dyDescent="0.2">
      <c r="A95" s="757" t="s">
        <v>397</v>
      </c>
      <c r="B95" s="552" t="s">
        <v>398</v>
      </c>
      <c r="C95" s="538" t="s">
        <v>266</v>
      </c>
      <c r="D95" s="539">
        <v>3</v>
      </c>
      <c r="E95" s="540"/>
      <c r="F95" s="454">
        <f t="shared" si="1"/>
        <v>0</v>
      </c>
      <c r="G95" s="468"/>
    </row>
    <row r="96" spans="1:7" s="447" customFormat="1" ht="25.5" x14ac:dyDescent="0.2">
      <c r="A96" s="757" t="s">
        <v>399</v>
      </c>
      <c r="B96" s="552" t="s">
        <v>400</v>
      </c>
      <c r="C96" s="538" t="s">
        <v>266</v>
      </c>
      <c r="D96" s="539">
        <v>1.92</v>
      </c>
      <c r="E96" s="540"/>
      <c r="F96" s="454">
        <f t="shared" si="1"/>
        <v>0</v>
      </c>
      <c r="G96" s="468"/>
    </row>
    <row r="97" spans="1:7" s="447" customFormat="1" ht="25.5" x14ac:dyDescent="0.2">
      <c r="A97" s="757" t="s">
        <v>401</v>
      </c>
      <c r="B97" s="552" t="s">
        <v>402</v>
      </c>
      <c r="C97" s="538" t="s">
        <v>266</v>
      </c>
      <c r="D97" s="539">
        <v>3.06</v>
      </c>
      <c r="E97" s="540"/>
      <c r="F97" s="454">
        <f t="shared" si="1"/>
        <v>0</v>
      </c>
      <c r="G97" s="468"/>
    </row>
    <row r="98" spans="1:7" s="447" customFormat="1" x14ac:dyDescent="0.2">
      <c r="A98" s="757" t="s">
        <v>403</v>
      </c>
      <c r="B98" s="552" t="s">
        <v>404</v>
      </c>
      <c r="C98" s="538" t="s">
        <v>266</v>
      </c>
      <c r="D98" s="539">
        <v>48.62</v>
      </c>
      <c r="E98" s="560"/>
      <c r="F98" s="454">
        <f t="shared" si="1"/>
        <v>0</v>
      </c>
      <c r="G98" s="468"/>
    </row>
    <row r="99" spans="1:7" s="447" customFormat="1" x14ac:dyDescent="0.2">
      <c r="A99" s="757" t="s">
        <v>405</v>
      </c>
      <c r="B99" s="552" t="s">
        <v>406</v>
      </c>
      <c r="C99" s="538" t="s">
        <v>266</v>
      </c>
      <c r="D99" s="539">
        <v>36.21</v>
      </c>
      <c r="E99" s="560"/>
      <c r="F99" s="454">
        <f t="shared" si="1"/>
        <v>0</v>
      </c>
      <c r="G99" s="468"/>
    </row>
    <row r="100" spans="1:7" s="447" customFormat="1" x14ac:dyDescent="0.2">
      <c r="A100" s="757" t="s">
        <v>407</v>
      </c>
      <c r="B100" s="552" t="s">
        <v>408</v>
      </c>
      <c r="C100" s="538" t="s">
        <v>266</v>
      </c>
      <c r="D100" s="539">
        <v>10.199999999999999</v>
      </c>
      <c r="E100" s="560"/>
      <c r="F100" s="454">
        <f t="shared" si="1"/>
        <v>0</v>
      </c>
      <c r="G100" s="468"/>
    </row>
    <row r="101" spans="1:7" s="447" customFormat="1" x14ac:dyDescent="0.2">
      <c r="A101" s="757" t="s">
        <v>409</v>
      </c>
      <c r="B101" s="552" t="s">
        <v>410</v>
      </c>
      <c r="C101" s="538" t="s">
        <v>266</v>
      </c>
      <c r="D101" s="539">
        <v>55.68</v>
      </c>
      <c r="E101" s="560"/>
      <c r="F101" s="454">
        <f t="shared" si="1"/>
        <v>0</v>
      </c>
      <c r="G101" s="468"/>
    </row>
    <row r="102" spans="1:7" s="447" customFormat="1" x14ac:dyDescent="0.2">
      <c r="A102" s="757" t="s">
        <v>411</v>
      </c>
      <c r="B102" s="552" t="s">
        <v>412</v>
      </c>
      <c r="C102" s="538" t="s">
        <v>266</v>
      </c>
      <c r="D102" s="539">
        <v>38.340000000000003</v>
      </c>
      <c r="E102" s="560"/>
      <c r="F102" s="454">
        <f t="shared" si="1"/>
        <v>0</v>
      </c>
      <c r="G102" s="468"/>
    </row>
    <row r="103" spans="1:7" s="447" customFormat="1" x14ac:dyDescent="0.2">
      <c r="A103" s="757" t="s">
        <v>413</v>
      </c>
      <c r="B103" s="552" t="s">
        <v>414</v>
      </c>
      <c r="C103" s="538" t="s">
        <v>266</v>
      </c>
      <c r="D103" s="539">
        <v>13.18</v>
      </c>
      <c r="E103" s="560"/>
      <c r="F103" s="454">
        <f t="shared" si="1"/>
        <v>0</v>
      </c>
      <c r="G103" s="468"/>
    </row>
    <row r="104" spans="1:7" s="447" customFormat="1" x14ac:dyDescent="0.2">
      <c r="A104" s="757" t="s">
        <v>415</v>
      </c>
      <c r="B104" s="552" t="s">
        <v>416</v>
      </c>
      <c r="C104" s="538" t="s">
        <v>266</v>
      </c>
      <c r="D104" s="539">
        <v>10.199999999999999</v>
      </c>
      <c r="E104" s="560"/>
      <c r="F104" s="454">
        <f t="shared" si="1"/>
        <v>0</v>
      </c>
      <c r="G104" s="468"/>
    </row>
    <row r="105" spans="1:7" s="447" customFormat="1" ht="25.5" x14ac:dyDescent="0.2">
      <c r="A105" s="762" t="s">
        <v>415</v>
      </c>
      <c r="B105" s="564" t="s">
        <v>417</v>
      </c>
      <c r="C105" s="565" t="s">
        <v>307</v>
      </c>
      <c r="D105" s="566">
        <v>18.489999999999998</v>
      </c>
      <c r="E105" s="560"/>
      <c r="F105" s="454">
        <f t="shared" si="1"/>
        <v>0</v>
      </c>
      <c r="G105" s="468"/>
    </row>
    <row r="106" spans="1:7" s="447" customFormat="1" x14ac:dyDescent="0.2">
      <c r="A106" s="755" t="s">
        <v>44</v>
      </c>
      <c r="B106" s="474" t="s">
        <v>418</v>
      </c>
      <c r="C106" s="460"/>
      <c r="D106" s="461"/>
      <c r="E106" s="462"/>
      <c r="F106" s="463"/>
      <c r="G106" s="468"/>
    </row>
    <row r="107" spans="1:7" s="447" customFormat="1" ht="63.75" x14ac:dyDescent="0.2">
      <c r="A107" s="757" t="s">
        <v>419</v>
      </c>
      <c r="B107" s="552" t="s">
        <v>899</v>
      </c>
      <c r="C107" s="538" t="s">
        <v>13</v>
      </c>
      <c r="D107" s="539">
        <v>1</v>
      </c>
      <c r="E107" s="540"/>
      <c r="F107" s="454">
        <f t="shared" si="1"/>
        <v>0</v>
      </c>
      <c r="G107" s="468"/>
    </row>
    <row r="108" spans="1:7" s="447" customFormat="1" x14ac:dyDescent="0.2">
      <c r="A108" s="755" t="s">
        <v>45</v>
      </c>
      <c r="B108" s="474" t="s">
        <v>420</v>
      </c>
      <c r="C108" s="460"/>
      <c r="D108" s="461"/>
      <c r="E108" s="462"/>
      <c r="F108" s="463"/>
      <c r="G108" s="468"/>
    </row>
    <row r="109" spans="1:7" s="447" customFormat="1" ht="76.5" x14ac:dyDescent="0.2">
      <c r="A109" s="757" t="s">
        <v>421</v>
      </c>
      <c r="B109" s="552" t="s">
        <v>422</v>
      </c>
      <c r="C109" s="538" t="s">
        <v>13</v>
      </c>
      <c r="D109" s="539">
        <v>2</v>
      </c>
      <c r="E109" s="540"/>
      <c r="F109" s="454">
        <f t="shared" si="1"/>
        <v>0</v>
      </c>
      <c r="G109" s="468"/>
    </row>
    <row r="110" spans="1:7" s="447" customFormat="1" ht="76.5" x14ac:dyDescent="0.2">
      <c r="A110" s="757" t="s">
        <v>423</v>
      </c>
      <c r="B110" s="552" t="s">
        <v>424</v>
      </c>
      <c r="C110" s="538" t="s">
        <v>13</v>
      </c>
      <c r="D110" s="539">
        <v>2</v>
      </c>
      <c r="E110" s="540"/>
      <c r="F110" s="454">
        <f t="shared" si="1"/>
        <v>0</v>
      </c>
      <c r="G110" s="468"/>
    </row>
    <row r="111" spans="1:7" s="447" customFormat="1" ht="51" x14ac:dyDescent="0.2">
      <c r="A111" s="757" t="s">
        <v>425</v>
      </c>
      <c r="B111" s="552" t="s">
        <v>426</v>
      </c>
      <c r="C111" s="538" t="s">
        <v>13</v>
      </c>
      <c r="D111" s="539">
        <v>2</v>
      </c>
      <c r="E111" s="540"/>
      <c r="F111" s="454">
        <f t="shared" si="1"/>
        <v>0</v>
      </c>
      <c r="G111" s="468"/>
    </row>
    <row r="112" spans="1:7" s="447" customFormat="1" ht="191.25" x14ac:dyDescent="0.2">
      <c r="A112" s="757" t="s">
        <v>427</v>
      </c>
      <c r="B112" s="552" t="s">
        <v>428</v>
      </c>
      <c r="C112" s="538" t="s">
        <v>13</v>
      </c>
      <c r="D112" s="539">
        <v>1</v>
      </c>
      <c r="E112" s="540"/>
      <c r="F112" s="454">
        <f t="shared" si="1"/>
        <v>0</v>
      </c>
      <c r="G112" s="468"/>
    </row>
    <row r="113" spans="1:7" s="447" customFormat="1" ht="63.75" x14ac:dyDescent="0.2">
      <c r="A113" s="757" t="s">
        <v>429</v>
      </c>
      <c r="B113" s="552" t="s">
        <v>430</v>
      </c>
      <c r="C113" s="538" t="s">
        <v>13</v>
      </c>
      <c r="D113" s="539">
        <v>1</v>
      </c>
      <c r="E113" s="540"/>
      <c r="F113" s="454">
        <f t="shared" si="1"/>
        <v>0</v>
      </c>
      <c r="G113" s="468"/>
    </row>
    <row r="114" spans="1:7" s="447" customFormat="1" x14ac:dyDescent="0.2">
      <c r="A114" s="755" t="s">
        <v>432</v>
      </c>
      <c r="B114" s="474" t="s">
        <v>431</v>
      </c>
      <c r="C114" s="460"/>
      <c r="D114" s="461"/>
      <c r="E114" s="462"/>
      <c r="F114" s="463"/>
      <c r="G114" s="468"/>
    </row>
    <row r="115" spans="1:7" s="447" customFormat="1" ht="38.25" x14ac:dyDescent="0.2">
      <c r="A115" s="757" t="s">
        <v>433</v>
      </c>
      <c r="B115" s="552" t="s">
        <v>434</v>
      </c>
      <c r="C115" s="538" t="s">
        <v>266</v>
      </c>
      <c r="D115" s="539">
        <v>160</v>
      </c>
      <c r="E115" s="540"/>
      <c r="F115" s="454">
        <f t="shared" si="1"/>
        <v>0</v>
      </c>
      <c r="G115" s="468"/>
    </row>
    <row r="116" spans="1:7" s="447" customFormat="1" x14ac:dyDescent="0.2">
      <c r="A116" s="755" t="s">
        <v>435</v>
      </c>
      <c r="B116" s="474" t="s">
        <v>352</v>
      </c>
      <c r="C116" s="460"/>
      <c r="D116" s="461"/>
      <c r="E116" s="462"/>
      <c r="F116" s="463"/>
      <c r="G116" s="468"/>
    </row>
    <row r="117" spans="1:7" s="447" customFormat="1" x14ac:dyDescent="0.2">
      <c r="A117" s="757" t="s">
        <v>438</v>
      </c>
      <c r="B117" s="564" t="s">
        <v>439</v>
      </c>
      <c r="C117" s="538" t="s">
        <v>266</v>
      </c>
      <c r="D117" s="539">
        <v>35</v>
      </c>
      <c r="E117" s="560"/>
      <c r="F117" s="454">
        <f t="shared" si="1"/>
        <v>0</v>
      </c>
      <c r="G117" s="468"/>
    </row>
    <row r="118" spans="1:7" s="447" customFormat="1" ht="25.5" x14ac:dyDescent="0.2">
      <c r="A118" s="757" t="s">
        <v>440</v>
      </c>
      <c r="B118" s="552" t="s">
        <v>441</v>
      </c>
      <c r="C118" s="538" t="s">
        <v>266</v>
      </c>
      <c r="D118" s="539">
        <v>35</v>
      </c>
      <c r="E118" s="560"/>
      <c r="F118" s="454">
        <f t="shared" si="1"/>
        <v>0</v>
      </c>
      <c r="G118" s="468"/>
    </row>
    <row r="119" spans="1:7" s="447" customFormat="1" x14ac:dyDescent="0.2">
      <c r="A119" s="755" t="s">
        <v>436</v>
      </c>
      <c r="B119" s="474" t="s">
        <v>437</v>
      </c>
      <c r="C119" s="460"/>
      <c r="D119" s="461"/>
      <c r="E119" s="462"/>
      <c r="F119" s="463"/>
      <c r="G119" s="468"/>
    </row>
    <row r="120" spans="1:7" s="447" customFormat="1" x14ac:dyDescent="0.2">
      <c r="A120" s="757" t="s">
        <v>442</v>
      </c>
      <c r="B120" s="552" t="s">
        <v>372</v>
      </c>
      <c r="C120" s="538" t="s">
        <v>13</v>
      </c>
      <c r="D120" s="539">
        <v>14</v>
      </c>
      <c r="E120" s="540"/>
      <c r="F120" s="454">
        <f t="shared" si="1"/>
        <v>0</v>
      </c>
      <c r="G120" s="468"/>
    </row>
    <row r="121" spans="1:7" s="447" customFormat="1" x14ac:dyDescent="0.2">
      <c r="A121" s="757" t="s">
        <v>443</v>
      </c>
      <c r="B121" s="552" t="s">
        <v>444</v>
      </c>
      <c r="C121" s="538" t="s">
        <v>13</v>
      </c>
      <c r="D121" s="539">
        <v>90</v>
      </c>
      <c r="E121" s="540"/>
      <c r="F121" s="454">
        <f t="shared" si="1"/>
        <v>0</v>
      </c>
      <c r="G121" s="468"/>
    </row>
    <row r="122" spans="1:7" s="447" customFormat="1" ht="25.5" x14ac:dyDescent="0.2">
      <c r="A122" s="757" t="s">
        <v>445</v>
      </c>
      <c r="B122" s="552" t="s">
        <v>446</v>
      </c>
      <c r="C122" s="538" t="s">
        <v>169</v>
      </c>
      <c r="D122" s="539">
        <v>1</v>
      </c>
      <c r="E122" s="540"/>
      <c r="F122" s="454">
        <f t="shared" si="1"/>
        <v>0</v>
      </c>
      <c r="G122" s="468"/>
    </row>
    <row r="123" spans="1:7" s="447" customFormat="1" ht="38.25" x14ac:dyDescent="0.2">
      <c r="A123" s="757" t="s">
        <v>447</v>
      </c>
      <c r="B123" s="552" t="s">
        <v>448</v>
      </c>
      <c r="C123" s="538" t="s">
        <v>13</v>
      </c>
      <c r="D123" s="539">
        <v>4</v>
      </c>
      <c r="E123" s="540"/>
      <c r="F123" s="454">
        <f t="shared" si="1"/>
        <v>0</v>
      </c>
      <c r="G123" s="468"/>
    </row>
    <row r="124" spans="1:7" s="447" customFormat="1" ht="25.5" x14ac:dyDescent="0.2">
      <c r="A124" s="757" t="s">
        <v>449</v>
      </c>
      <c r="B124" s="552" t="s">
        <v>450</v>
      </c>
      <c r="C124" s="538" t="s">
        <v>169</v>
      </c>
      <c r="D124" s="539">
        <v>1</v>
      </c>
      <c r="E124" s="540"/>
      <c r="F124" s="454">
        <f t="shared" si="1"/>
        <v>0</v>
      </c>
      <c r="G124" s="468"/>
    </row>
    <row r="125" spans="1:7" s="447" customFormat="1" ht="25.5" x14ac:dyDescent="0.2">
      <c r="A125" s="757" t="s">
        <v>451</v>
      </c>
      <c r="B125" s="552" t="s">
        <v>452</v>
      </c>
      <c r="C125" s="538" t="s">
        <v>13</v>
      </c>
      <c r="D125" s="539">
        <v>4</v>
      </c>
      <c r="E125" s="540"/>
      <c r="F125" s="454">
        <f t="shared" si="1"/>
        <v>0</v>
      </c>
      <c r="G125" s="468"/>
    </row>
    <row r="126" spans="1:7" s="447" customFormat="1" x14ac:dyDescent="0.2">
      <c r="A126" s="755" t="s">
        <v>454</v>
      </c>
      <c r="B126" s="474" t="s">
        <v>453</v>
      </c>
      <c r="C126" s="460"/>
      <c r="D126" s="461"/>
      <c r="E126" s="462"/>
      <c r="F126" s="463"/>
      <c r="G126" s="468"/>
    </row>
    <row r="127" spans="1:7" s="447" customFormat="1" ht="38.25" x14ac:dyDescent="0.2">
      <c r="A127" s="757" t="s">
        <v>458</v>
      </c>
      <c r="B127" s="552" t="s">
        <v>459</v>
      </c>
      <c r="C127" s="538" t="s">
        <v>13</v>
      </c>
      <c r="D127" s="539">
        <v>1</v>
      </c>
      <c r="E127" s="550"/>
      <c r="F127" s="454">
        <f t="shared" si="1"/>
        <v>0</v>
      </c>
      <c r="G127" s="468"/>
    </row>
    <row r="128" spans="1:7" s="447" customFormat="1" x14ac:dyDescent="0.2">
      <c r="A128" s="755" t="s">
        <v>455</v>
      </c>
      <c r="B128" s="474" t="s">
        <v>456</v>
      </c>
      <c r="C128" s="460"/>
      <c r="D128" s="461"/>
      <c r="E128" s="462"/>
      <c r="F128" s="463"/>
      <c r="G128" s="468"/>
    </row>
    <row r="129" spans="1:7" s="447" customFormat="1" ht="38.25" x14ac:dyDescent="0.2">
      <c r="A129" s="757" t="s">
        <v>461</v>
      </c>
      <c r="B129" s="552" t="s">
        <v>459</v>
      </c>
      <c r="C129" s="538" t="s">
        <v>13</v>
      </c>
      <c r="D129" s="539">
        <v>1</v>
      </c>
      <c r="E129" s="550"/>
      <c r="F129" s="454">
        <f t="shared" si="1"/>
        <v>0</v>
      </c>
      <c r="G129" s="468"/>
    </row>
    <row r="130" spans="1:7" s="447" customFormat="1" ht="25.5" x14ac:dyDescent="0.2">
      <c r="A130" s="755" t="s">
        <v>460</v>
      </c>
      <c r="B130" s="474" t="s">
        <v>457</v>
      </c>
      <c r="C130" s="460"/>
      <c r="D130" s="461"/>
      <c r="E130" s="462"/>
      <c r="F130" s="463"/>
      <c r="G130" s="468"/>
    </row>
    <row r="131" spans="1:7" s="447" customFormat="1" x14ac:dyDescent="0.2">
      <c r="A131" s="757" t="s">
        <v>462</v>
      </c>
      <c r="B131" s="552" t="s">
        <v>463</v>
      </c>
      <c r="C131" s="538" t="s">
        <v>13</v>
      </c>
      <c r="D131" s="539">
        <v>1</v>
      </c>
      <c r="E131" s="550"/>
      <c r="F131" s="454">
        <f t="shared" si="1"/>
        <v>0</v>
      </c>
      <c r="G131" s="468"/>
    </row>
    <row r="132" spans="1:7" s="447" customFormat="1" ht="51" x14ac:dyDescent="0.2">
      <c r="A132" s="757" t="s">
        <v>464</v>
      </c>
      <c r="B132" s="564" t="s">
        <v>465</v>
      </c>
      <c r="C132" s="538" t="s">
        <v>307</v>
      </c>
      <c r="D132" s="539">
        <v>8.5</v>
      </c>
      <c r="E132" s="550"/>
      <c r="F132" s="454">
        <f t="shared" si="1"/>
        <v>0</v>
      </c>
      <c r="G132" s="468"/>
    </row>
    <row r="133" spans="1:7" s="447" customFormat="1" x14ac:dyDescent="0.2">
      <c r="A133" s="755" t="s">
        <v>466</v>
      </c>
      <c r="B133" s="474" t="s">
        <v>471</v>
      </c>
      <c r="C133" s="460"/>
      <c r="D133" s="461"/>
      <c r="E133" s="462"/>
      <c r="F133" s="463"/>
      <c r="G133" s="468"/>
    </row>
    <row r="134" spans="1:7" s="447" customFormat="1" ht="38.25" x14ac:dyDescent="0.2">
      <c r="A134" s="757" t="s">
        <v>469</v>
      </c>
      <c r="B134" s="552" t="s">
        <v>470</v>
      </c>
      <c r="C134" s="538" t="s">
        <v>13</v>
      </c>
      <c r="D134" s="539">
        <v>1</v>
      </c>
      <c r="E134" s="550"/>
      <c r="F134" s="454">
        <f t="shared" si="1"/>
        <v>0</v>
      </c>
      <c r="G134" s="468"/>
    </row>
    <row r="135" spans="1:7" s="447" customFormat="1" x14ac:dyDescent="0.2">
      <c r="A135" s="755" t="s">
        <v>467</v>
      </c>
      <c r="B135" s="474" t="s">
        <v>472</v>
      </c>
      <c r="C135" s="460"/>
      <c r="D135" s="461"/>
      <c r="E135" s="462"/>
      <c r="F135" s="463"/>
      <c r="G135" s="468"/>
    </row>
    <row r="136" spans="1:7" s="447" customFormat="1" ht="25.5" x14ac:dyDescent="0.2">
      <c r="A136" s="757" t="s">
        <v>474</v>
      </c>
      <c r="B136" s="552" t="s">
        <v>475</v>
      </c>
      <c r="C136" s="538" t="s">
        <v>13</v>
      </c>
      <c r="D136" s="539">
        <v>1</v>
      </c>
      <c r="E136" s="550"/>
      <c r="F136" s="454">
        <f t="shared" si="1"/>
        <v>0</v>
      </c>
      <c r="G136" s="468"/>
    </row>
    <row r="137" spans="1:7" s="447" customFormat="1" x14ac:dyDescent="0.2">
      <c r="A137" s="755" t="s">
        <v>468</v>
      </c>
      <c r="B137" s="474" t="s">
        <v>473</v>
      </c>
      <c r="C137" s="460"/>
      <c r="D137" s="461"/>
      <c r="E137" s="462"/>
      <c r="F137" s="463"/>
      <c r="G137" s="468"/>
    </row>
    <row r="138" spans="1:7" s="447" customFormat="1" x14ac:dyDescent="0.2">
      <c r="A138" s="757" t="s">
        <v>476</v>
      </c>
      <c r="B138" s="559" t="s">
        <v>477</v>
      </c>
      <c r="C138" s="538" t="s">
        <v>13</v>
      </c>
      <c r="D138" s="539">
        <v>144</v>
      </c>
      <c r="E138" s="540"/>
      <c r="F138" s="454">
        <f t="shared" si="1"/>
        <v>0</v>
      </c>
      <c r="G138" s="468"/>
    </row>
    <row r="139" spans="1:7" s="447" customFormat="1" x14ac:dyDescent="0.2">
      <c r="A139" s="757" t="s">
        <v>478</v>
      </c>
      <c r="B139" s="559" t="s">
        <v>479</v>
      </c>
      <c r="C139" s="538" t="s">
        <v>13</v>
      </c>
      <c r="D139" s="539">
        <v>29</v>
      </c>
      <c r="E139" s="540"/>
      <c r="F139" s="454">
        <f t="shared" si="1"/>
        <v>0</v>
      </c>
      <c r="G139" s="468"/>
    </row>
    <row r="140" spans="1:7" s="447" customFormat="1" x14ac:dyDescent="0.2">
      <c r="A140" s="757" t="s">
        <v>480</v>
      </c>
      <c r="B140" s="559" t="s">
        <v>481</v>
      </c>
      <c r="C140" s="538" t="s">
        <v>13</v>
      </c>
      <c r="D140" s="539">
        <v>5</v>
      </c>
      <c r="E140" s="540"/>
      <c r="F140" s="454">
        <f t="shared" si="1"/>
        <v>0</v>
      </c>
      <c r="G140" s="468"/>
    </row>
    <row r="141" spans="1:7" s="447" customFormat="1" ht="51" x14ac:dyDescent="0.2">
      <c r="A141" s="757" t="s">
        <v>482</v>
      </c>
      <c r="B141" s="552" t="s">
        <v>483</v>
      </c>
      <c r="C141" s="538" t="s">
        <v>307</v>
      </c>
      <c r="D141" s="539">
        <f>SUM(D138:D140)</f>
        <v>178</v>
      </c>
      <c r="E141" s="540"/>
      <c r="F141" s="454">
        <f t="shared" si="1"/>
        <v>0</v>
      </c>
      <c r="G141" s="468"/>
    </row>
    <row r="142" spans="1:7" s="447" customFormat="1" ht="38.25" x14ac:dyDescent="0.2">
      <c r="A142" s="757" t="s">
        <v>484</v>
      </c>
      <c r="B142" s="552" t="s">
        <v>485</v>
      </c>
      <c r="C142" s="538" t="s">
        <v>307</v>
      </c>
      <c r="D142" s="539">
        <v>22</v>
      </c>
      <c r="E142" s="540"/>
      <c r="F142" s="454">
        <f t="shared" si="1"/>
        <v>0</v>
      </c>
      <c r="G142" s="468"/>
    </row>
    <row r="143" spans="1:7" s="447" customFormat="1" x14ac:dyDescent="0.2">
      <c r="A143" s="757" t="s">
        <v>486</v>
      </c>
      <c r="B143" s="567" t="s">
        <v>487</v>
      </c>
      <c r="C143" s="539" t="s">
        <v>266</v>
      </c>
      <c r="D143" s="539">
        <v>25</v>
      </c>
      <c r="E143" s="568"/>
      <c r="F143" s="454">
        <f t="shared" si="1"/>
        <v>0</v>
      </c>
      <c r="G143" s="468"/>
    </row>
    <row r="144" spans="1:7" s="447" customFormat="1" ht="25.5" x14ac:dyDescent="0.2">
      <c r="A144" s="757" t="s">
        <v>488</v>
      </c>
      <c r="B144" s="567" t="s">
        <v>489</v>
      </c>
      <c r="C144" s="539" t="s">
        <v>266</v>
      </c>
      <c r="D144" s="539">
        <v>240</v>
      </c>
      <c r="E144" s="568"/>
      <c r="F144" s="454">
        <f t="shared" si="1"/>
        <v>0</v>
      </c>
      <c r="G144" s="468"/>
    </row>
    <row r="145" spans="1:7" s="447" customFormat="1" ht="13.5" thickBot="1" x14ac:dyDescent="0.25">
      <c r="A145" s="758"/>
      <c r="B145" s="469" t="s">
        <v>22</v>
      </c>
      <c r="C145" s="455"/>
      <c r="D145" s="456"/>
      <c r="E145" s="457"/>
      <c r="F145" s="458"/>
      <c r="G145" s="470">
        <f>SUM(F40:F144)</f>
        <v>0</v>
      </c>
    </row>
    <row r="146" spans="1:7" s="447" customFormat="1" ht="13.5" customHeight="1" thickBot="1" x14ac:dyDescent="0.25">
      <c r="A146" s="471"/>
      <c r="B146" s="471"/>
      <c r="C146" s="471"/>
      <c r="D146" s="472"/>
      <c r="E146" s="473"/>
      <c r="F146" s="471"/>
      <c r="G146" s="471"/>
    </row>
    <row r="147" spans="1:7" s="447" customFormat="1" x14ac:dyDescent="0.2">
      <c r="A147" s="752" t="s">
        <v>205</v>
      </c>
      <c r="B147" s="466" t="s">
        <v>490</v>
      </c>
      <c r="C147" s="448"/>
      <c r="D147" s="449"/>
      <c r="E147" s="459"/>
      <c r="F147" s="451"/>
      <c r="G147" s="467"/>
    </row>
    <row r="148" spans="1:7" s="447" customFormat="1" x14ac:dyDescent="0.2">
      <c r="A148" s="755" t="s">
        <v>240</v>
      </c>
      <c r="B148" s="474" t="s">
        <v>292</v>
      </c>
      <c r="C148" s="460"/>
      <c r="D148" s="461"/>
      <c r="E148" s="462"/>
      <c r="F148" s="463"/>
      <c r="G148" s="468"/>
    </row>
    <row r="149" spans="1:7" s="447" customFormat="1" x14ac:dyDescent="0.2">
      <c r="A149" s="757" t="s">
        <v>491</v>
      </c>
      <c r="B149" s="543" t="s">
        <v>294</v>
      </c>
      <c r="C149" s="539" t="s">
        <v>266</v>
      </c>
      <c r="D149" s="539">
        <v>760</v>
      </c>
      <c r="E149" s="540"/>
      <c r="F149" s="454">
        <f t="shared" ref="F149:F159" si="2">+D149*E149</f>
        <v>0</v>
      </c>
      <c r="G149" s="468"/>
    </row>
    <row r="150" spans="1:7" s="447" customFormat="1" x14ac:dyDescent="0.2">
      <c r="A150" s="757" t="s">
        <v>492</v>
      </c>
      <c r="B150" s="544" t="s">
        <v>296</v>
      </c>
      <c r="C150" s="539" t="s">
        <v>266</v>
      </c>
      <c r="D150" s="539">
        <v>228</v>
      </c>
      <c r="E150" s="540"/>
      <c r="F150" s="454">
        <f t="shared" si="2"/>
        <v>0</v>
      </c>
      <c r="G150" s="468"/>
    </row>
    <row r="151" spans="1:7" s="447" customFormat="1" ht="25.5" x14ac:dyDescent="0.2">
      <c r="A151" s="757" t="s">
        <v>493</v>
      </c>
      <c r="B151" s="544" t="s">
        <v>298</v>
      </c>
      <c r="C151" s="539" t="s">
        <v>266</v>
      </c>
      <c r="D151" s="539">
        <v>228</v>
      </c>
      <c r="E151" s="540"/>
      <c r="F151" s="454">
        <f t="shared" si="2"/>
        <v>0</v>
      </c>
      <c r="G151" s="468"/>
    </row>
    <row r="152" spans="1:7" s="447" customFormat="1" x14ac:dyDescent="0.2">
      <c r="A152" s="757" t="s">
        <v>494</v>
      </c>
      <c r="B152" s="543" t="s">
        <v>300</v>
      </c>
      <c r="C152" s="539" t="s">
        <v>266</v>
      </c>
      <c r="D152" s="539">
        <v>228</v>
      </c>
      <c r="E152" s="540"/>
      <c r="F152" s="454">
        <f t="shared" si="2"/>
        <v>0</v>
      </c>
      <c r="G152" s="468"/>
    </row>
    <row r="153" spans="1:7" s="447" customFormat="1" x14ac:dyDescent="0.2">
      <c r="A153" s="757" t="s">
        <v>495</v>
      </c>
      <c r="B153" s="543" t="s">
        <v>302</v>
      </c>
      <c r="C153" s="539" t="s">
        <v>266</v>
      </c>
      <c r="D153" s="539">
        <v>320</v>
      </c>
      <c r="E153" s="540"/>
      <c r="F153" s="454">
        <f t="shared" si="2"/>
        <v>0</v>
      </c>
      <c r="G153" s="468"/>
    </row>
    <row r="154" spans="1:7" s="447" customFormat="1" x14ac:dyDescent="0.2">
      <c r="A154" s="757" t="s">
        <v>496</v>
      </c>
      <c r="B154" s="543" t="s">
        <v>497</v>
      </c>
      <c r="C154" s="538" t="s">
        <v>307</v>
      </c>
      <c r="D154" s="539">
        <v>53.6</v>
      </c>
      <c r="E154" s="540"/>
      <c r="F154" s="454">
        <f t="shared" si="2"/>
        <v>0</v>
      </c>
      <c r="G154" s="468"/>
    </row>
    <row r="155" spans="1:7" s="447" customFormat="1" x14ac:dyDescent="0.2">
      <c r="A155" s="757" t="s">
        <v>498</v>
      </c>
      <c r="B155" s="543" t="s">
        <v>309</v>
      </c>
      <c r="C155" s="538" t="s">
        <v>13</v>
      </c>
      <c r="D155" s="539">
        <v>18</v>
      </c>
      <c r="E155" s="540"/>
      <c r="F155" s="454">
        <f t="shared" si="2"/>
        <v>0</v>
      </c>
      <c r="G155" s="468"/>
    </row>
    <row r="156" spans="1:7" s="447" customFormat="1" ht="38.25" x14ac:dyDescent="0.2">
      <c r="A156" s="757" t="s">
        <v>499</v>
      </c>
      <c r="B156" s="537" t="s">
        <v>500</v>
      </c>
      <c r="C156" s="538" t="s">
        <v>266</v>
      </c>
      <c r="D156" s="539">
        <f>0.6*1.3</f>
        <v>0.78</v>
      </c>
      <c r="E156" s="540"/>
      <c r="F156" s="454">
        <f t="shared" si="2"/>
        <v>0</v>
      </c>
      <c r="G156" s="468"/>
    </row>
    <row r="157" spans="1:7" s="447" customFormat="1" ht="25.5" x14ac:dyDescent="0.2">
      <c r="A157" s="757" t="s">
        <v>501</v>
      </c>
      <c r="B157" s="537" t="s">
        <v>502</v>
      </c>
      <c r="C157" s="538" t="s">
        <v>266</v>
      </c>
      <c r="D157" s="539">
        <f>(1.2+2.6)*0.2</f>
        <v>0.76</v>
      </c>
      <c r="E157" s="540"/>
      <c r="F157" s="454">
        <f t="shared" si="2"/>
        <v>0</v>
      </c>
      <c r="G157" s="468"/>
    </row>
    <row r="158" spans="1:7" s="447" customFormat="1" ht="25.5" x14ac:dyDescent="0.2">
      <c r="A158" s="757" t="s">
        <v>503</v>
      </c>
      <c r="B158" s="544" t="s">
        <v>504</v>
      </c>
      <c r="C158" s="538" t="s">
        <v>266</v>
      </c>
      <c r="D158" s="539">
        <v>385</v>
      </c>
      <c r="E158" s="540"/>
      <c r="F158" s="454">
        <f t="shared" si="2"/>
        <v>0</v>
      </c>
      <c r="G158" s="468"/>
    </row>
    <row r="159" spans="1:7" s="447" customFormat="1" ht="25.5" x14ac:dyDescent="0.2">
      <c r="A159" s="757" t="s">
        <v>505</v>
      </c>
      <c r="B159" s="544" t="s">
        <v>506</v>
      </c>
      <c r="C159" s="538" t="s">
        <v>266</v>
      </c>
      <c r="D159" s="539">
        <v>55</v>
      </c>
      <c r="E159" s="540"/>
      <c r="F159" s="454">
        <f t="shared" si="2"/>
        <v>0</v>
      </c>
      <c r="G159" s="468"/>
    </row>
    <row r="160" spans="1:7" s="447" customFormat="1" x14ac:dyDescent="0.2">
      <c r="A160" s="755" t="s">
        <v>507</v>
      </c>
      <c r="B160" s="474" t="s">
        <v>508</v>
      </c>
      <c r="C160" s="460"/>
      <c r="D160" s="461"/>
      <c r="E160" s="462"/>
      <c r="F160" s="463"/>
      <c r="G160" s="468"/>
    </row>
    <row r="161" spans="1:7" s="447" customFormat="1" ht="25.5" x14ac:dyDescent="0.2">
      <c r="A161" s="757" t="s">
        <v>509</v>
      </c>
      <c r="B161" s="537" t="s">
        <v>510</v>
      </c>
      <c r="C161" s="538" t="s">
        <v>13</v>
      </c>
      <c r="D161" s="539">
        <v>1</v>
      </c>
      <c r="E161" s="540"/>
      <c r="F161" s="454">
        <f>+D161*E161</f>
        <v>0</v>
      </c>
      <c r="G161" s="468"/>
    </row>
    <row r="162" spans="1:7" s="447" customFormat="1" x14ac:dyDescent="0.2">
      <c r="A162" s="755" t="s">
        <v>511</v>
      </c>
      <c r="B162" s="474" t="s">
        <v>512</v>
      </c>
      <c r="C162" s="460"/>
      <c r="D162" s="461"/>
      <c r="E162" s="462"/>
      <c r="F162" s="463"/>
      <c r="G162" s="468"/>
    </row>
    <row r="163" spans="1:7" s="447" customFormat="1" x14ac:dyDescent="0.2">
      <c r="A163" s="757" t="s">
        <v>513</v>
      </c>
      <c r="B163" s="543" t="s">
        <v>514</v>
      </c>
      <c r="C163" s="538" t="s">
        <v>16</v>
      </c>
      <c r="D163" s="539">
        <v>25</v>
      </c>
      <c r="E163" s="540"/>
      <c r="F163" s="454">
        <f t="shared" ref="F163:F181" si="3">+D163*E163</f>
        <v>0</v>
      </c>
      <c r="G163" s="468"/>
    </row>
    <row r="164" spans="1:7" s="447" customFormat="1" ht="25.5" x14ac:dyDescent="0.2">
      <c r="A164" s="757" t="s">
        <v>515</v>
      </c>
      <c r="B164" s="537" t="s">
        <v>516</v>
      </c>
      <c r="C164" s="538" t="s">
        <v>16</v>
      </c>
      <c r="D164" s="539">
        <v>7</v>
      </c>
      <c r="E164" s="540"/>
      <c r="F164" s="454">
        <f t="shared" si="3"/>
        <v>0</v>
      </c>
      <c r="G164" s="468"/>
    </row>
    <row r="165" spans="1:7" s="447" customFormat="1" ht="25.5" x14ac:dyDescent="0.2">
      <c r="A165" s="757" t="s">
        <v>517</v>
      </c>
      <c r="B165" s="537" t="s">
        <v>518</v>
      </c>
      <c r="C165" s="538" t="s">
        <v>16</v>
      </c>
      <c r="D165" s="539">
        <v>33.700000000000003</v>
      </c>
      <c r="E165" s="540"/>
      <c r="F165" s="454">
        <f t="shared" si="3"/>
        <v>0</v>
      </c>
      <c r="G165" s="468"/>
    </row>
    <row r="166" spans="1:7" s="447" customFormat="1" x14ac:dyDescent="0.2">
      <c r="A166" s="757" t="s">
        <v>519</v>
      </c>
      <c r="B166" s="543" t="s">
        <v>520</v>
      </c>
      <c r="C166" s="538" t="s">
        <v>16</v>
      </c>
      <c r="D166" s="539">
        <v>10</v>
      </c>
      <c r="E166" s="540"/>
      <c r="F166" s="454">
        <f t="shared" si="3"/>
        <v>0</v>
      </c>
      <c r="G166" s="468"/>
    </row>
    <row r="167" spans="1:7" s="447" customFormat="1" ht="30" customHeight="1" x14ac:dyDescent="0.2">
      <c r="A167" s="755" t="s">
        <v>521</v>
      </c>
      <c r="B167" s="474" t="s">
        <v>386</v>
      </c>
      <c r="C167" s="460"/>
      <c r="D167" s="461"/>
      <c r="E167" s="462"/>
      <c r="F167" s="463"/>
      <c r="G167" s="468"/>
    </row>
    <row r="168" spans="1:7" s="447" customFormat="1" ht="51" x14ac:dyDescent="0.2">
      <c r="A168" s="757" t="s">
        <v>522</v>
      </c>
      <c r="B168" s="544" t="s">
        <v>523</v>
      </c>
      <c r="C168" s="538" t="s">
        <v>169</v>
      </c>
      <c r="D168" s="539">
        <v>3</v>
      </c>
      <c r="E168" s="540"/>
      <c r="F168" s="454">
        <f t="shared" si="3"/>
        <v>0</v>
      </c>
      <c r="G168" s="468"/>
    </row>
    <row r="169" spans="1:7" s="447" customFormat="1" x14ac:dyDescent="0.2">
      <c r="A169" s="757" t="s">
        <v>524</v>
      </c>
      <c r="B169" s="544" t="s">
        <v>525</v>
      </c>
      <c r="C169" s="538" t="s">
        <v>169</v>
      </c>
      <c r="D169" s="539">
        <v>3</v>
      </c>
      <c r="E169" s="540"/>
      <c r="F169" s="454">
        <f t="shared" si="3"/>
        <v>0</v>
      </c>
      <c r="G169" s="468"/>
    </row>
    <row r="170" spans="1:7" s="447" customFormat="1" ht="25.5" x14ac:dyDescent="0.2">
      <c r="A170" s="757" t="s">
        <v>526</v>
      </c>
      <c r="B170" s="544" t="s">
        <v>527</v>
      </c>
      <c r="C170" s="545" t="s">
        <v>13</v>
      </c>
      <c r="D170" s="546">
        <v>26</v>
      </c>
      <c r="E170" s="540"/>
      <c r="F170" s="454">
        <f t="shared" si="3"/>
        <v>0</v>
      </c>
      <c r="G170" s="468"/>
    </row>
    <row r="171" spans="1:7" s="447" customFormat="1" ht="25.5" x14ac:dyDescent="0.2">
      <c r="A171" s="757" t="s">
        <v>528</v>
      </c>
      <c r="B171" s="537" t="s">
        <v>529</v>
      </c>
      <c r="C171" s="538" t="s">
        <v>266</v>
      </c>
      <c r="D171" s="539">
        <v>41.76</v>
      </c>
      <c r="E171" s="540"/>
      <c r="F171" s="454">
        <f t="shared" si="3"/>
        <v>0</v>
      </c>
      <c r="G171" s="468"/>
    </row>
    <row r="172" spans="1:7" s="447" customFormat="1" ht="25.5" x14ac:dyDescent="0.2">
      <c r="A172" s="757" t="s">
        <v>530</v>
      </c>
      <c r="B172" s="537" t="s">
        <v>531</v>
      </c>
      <c r="C172" s="538" t="s">
        <v>266</v>
      </c>
      <c r="D172" s="539">
        <v>4.0599999999999996</v>
      </c>
      <c r="E172" s="540"/>
      <c r="F172" s="454">
        <f t="shared" si="3"/>
        <v>0</v>
      </c>
      <c r="G172" s="468"/>
    </row>
    <row r="173" spans="1:7" s="447" customFormat="1" x14ac:dyDescent="0.2">
      <c r="A173" s="755" t="s">
        <v>532</v>
      </c>
      <c r="B173" s="474" t="s">
        <v>533</v>
      </c>
      <c r="C173" s="460"/>
      <c r="D173" s="461"/>
      <c r="E173" s="462"/>
      <c r="F173" s="463"/>
      <c r="G173" s="468"/>
    </row>
    <row r="174" spans="1:7" s="447" customFormat="1" x14ac:dyDescent="0.2">
      <c r="A174" s="757" t="s">
        <v>534</v>
      </c>
      <c r="B174" s="552" t="s">
        <v>463</v>
      </c>
      <c r="C174" s="538" t="s">
        <v>13</v>
      </c>
      <c r="D174" s="539">
        <v>1</v>
      </c>
      <c r="E174" s="540"/>
      <c r="F174" s="454">
        <f t="shared" si="3"/>
        <v>0</v>
      </c>
      <c r="G174" s="468"/>
    </row>
    <row r="175" spans="1:7" s="447" customFormat="1" ht="38.25" x14ac:dyDescent="0.2">
      <c r="A175" s="757" t="s">
        <v>535</v>
      </c>
      <c r="B175" s="564" t="s">
        <v>536</v>
      </c>
      <c r="C175" s="538" t="s">
        <v>307</v>
      </c>
      <c r="D175" s="539">
        <v>8.5</v>
      </c>
      <c r="E175" s="550"/>
      <c r="F175" s="454">
        <f t="shared" si="3"/>
        <v>0</v>
      </c>
      <c r="G175" s="468"/>
    </row>
    <row r="176" spans="1:7" s="447" customFormat="1" ht="38.25" x14ac:dyDescent="0.2">
      <c r="A176" s="757" t="s">
        <v>537</v>
      </c>
      <c r="B176" s="552" t="s">
        <v>538</v>
      </c>
      <c r="C176" s="538" t="s">
        <v>13</v>
      </c>
      <c r="D176" s="539">
        <v>1</v>
      </c>
      <c r="E176" s="540"/>
      <c r="F176" s="454">
        <f t="shared" si="3"/>
        <v>0</v>
      </c>
      <c r="G176" s="468"/>
    </row>
    <row r="177" spans="1:7" s="447" customFormat="1" x14ac:dyDescent="0.2">
      <c r="A177" s="755" t="s">
        <v>539</v>
      </c>
      <c r="B177" s="474" t="s">
        <v>473</v>
      </c>
      <c r="C177" s="460"/>
      <c r="D177" s="461"/>
      <c r="E177" s="462"/>
      <c r="F177" s="463"/>
      <c r="G177" s="468"/>
    </row>
    <row r="178" spans="1:7" s="447" customFormat="1" x14ac:dyDescent="0.2">
      <c r="A178" s="757" t="s">
        <v>540</v>
      </c>
      <c r="B178" s="552" t="s">
        <v>541</v>
      </c>
      <c r="C178" s="538" t="s">
        <v>266</v>
      </c>
      <c r="D178" s="539">
        <v>300</v>
      </c>
      <c r="E178" s="540"/>
      <c r="F178" s="454">
        <f t="shared" si="3"/>
        <v>0</v>
      </c>
      <c r="G178" s="468"/>
    </row>
    <row r="179" spans="1:7" s="447" customFormat="1" x14ac:dyDescent="0.2">
      <c r="A179" s="757" t="s">
        <v>542</v>
      </c>
      <c r="B179" s="559" t="s">
        <v>543</v>
      </c>
      <c r="C179" s="538" t="s">
        <v>307</v>
      </c>
      <c r="D179" s="539">
        <f>(16.31+18.36+4.07+18.7+8.75+4.3)*1.15</f>
        <v>81.06</v>
      </c>
      <c r="E179" s="540"/>
      <c r="F179" s="454">
        <f t="shared" si="3"/>
        <v>0</v>
      </c>
      <c r="G179" s="468"/>
    </row>
    <row r="180" spans="1:7" s="447" customFormat="1" ht="38.25" x14ac:dyDescent="0.2">
      <c r="A180" s="757" t="s">
        <v>544</v>
      </c>
      <c r="B180" s="552" t="s">
        <v>485</v>
      </c>
      <c r="C180" s="538" t="s">
        <v>307</v>
      </c>
      <c r="D180" s="539">
        <v>25</v>
      </c>
      <c r="E180" s="540"/>
      <c r="F180" s="454">
        <f t="shared" si="3"/>
        <v>0</v>
      </c>
      <c r="G180" s="468"/>
    </row>
    <row r="181" spans="1:7" s="447" customFormat="1" ht="25.5" x14ac:dyDescent="0.2">
      <c r="A181" s="757" t="s">
        <v>545</v>
      </c>
      <c r="B181" s="567" t="s">
        <v>546</v>
      </c>
      <c r="C181" s="539" t="s">
        <v>266</v>
      </c>
      <c r="D181" s="539">
        <v>150</v>
      </c>
      <c r="E181" s="568"/>
      <c r="F181" s="454">
        <f t="shared" si="3"/>
        <v>0</v>
      </c>
      <c r="G181" s="468"/>
    </row>
    <row r="182" spans="1:7" s="447" customFormat="1" ht="13.5" thickBot="1" x14ac:dyDescent="0.25">
      <c r="A182" s="758"/>
      <c r="B182" s="469" t="s">
        <v>22</v>
      </c>
      <c r="C182" s="455"/>
      <c r="D182" s="456"/>
      <c r="E182" s="457"/>
      <c r="F182" s="458"/>
      <c r="G182" s="470">
        <f>SUM(F149:F181)</f>
        <v>0</v>
      </c>
    </row>
    <row r="183" spans="1:7" s="447" customFormat="1" ht="13.5" customHeight="1" thickBot="1" x14ac:dyDescent="0.25">
      <c r="A183" s="471"/>
      <c r="B183" s="471"/>
      <c r="C183" s="471"/>
      <c r="D183" s="472"/>
      <c r="E183" s="473"/>
      <c r="F183" s="471"/>
      <c r="G183" s="471"/>
    </row>
    <row r="184" spans="1:7" s="447" customFormat="1" x14ac:dyDescent="0.2">
      <c r="A184" s="752" t="s">
        <v>46</v>
      </c>
      <c r="B184" s="466" t="s">
        <v>547</v>
      </c>
      <c r="C184" s="448"/>
      <c r="D184" s="449"/>
      <c r="E184" s="459"/>
      <c r="F184" s="451"/>
      <c r="G184" s="467"/>
    </row>
    <row r="185" spans="1:7" s="447" customFormat="1" x14ac:dyDescent="0.2">
      <c r="A185" s="755" t="s">
        <v>47</v>
      </c>
      <c r="B185" s="474" t="s">
        <v>292</v>
      </c>
      <c r="C185" s="460"/>
      <c r="D185" s="461"/>
      <c r="E185" s="462"/>
      <c r="F185" s="463"/>
      <c r="G185" s="468"/>
    </row>
    <row r="186" spans="1:7" s="447" customFormat="1" x14ac:dyDescent="0.2">
      <c r="A186" s="757" t="s">
        <v>548</v>
      </c>
      <c r="B186" s="543" t="s">
        <v>294</v>
      </c>
      <c r="C186" s="539" t="s">
        <v>266</v>
      </c>
      <c r="D186" s="539">
        <v>954</v>
      </c>
      <c r="E186" s="540"/>
      <c r="F186" s="454">
        <f>+D186*E186</f>
        <v>0</v>
      </c>
      <c r="G186" s="468"/>
    </row>
    <row r="187" spans="1:7" s="447" customFormat="1" x14ac:dyDescent="0.2">
      <c r="A187" s="757" t="s">
        <v>549</v>
      </c>
      <c r="B187" s="543" t="s">
        <v>550</v>
      </c>
      <c r="C187" s="539" t="s">
        <v>266</v>
      </c>
      <c r="D187" s="539">
        <v>1356</v>
      </c>
      <c r="E187" s="568"/>
      <c r="F187" s="454">
        <f t="shared" ref="F187:F235" si="4">+D187*E187</f>
        <v>0</v>
      </c>
      <c r="G187" s="468"/>
    </row>
    <row r="188" spans="1:7" s="447" customFormat="1" x14ac:dyDescent="0.2">
      <c r="A188" s="757" t="s">
        <v>551</v>
      </c>
      <c r="B188" s="544" t="s">
        <v>296</v>
      </c>
      <c r="C188" s="539" t="s">
        <v>266</v>
      </c>
      <c r="D188" s="539">
        <v>286</v>
      </c>
      <c r="E188" s="540"/>
      <c r="F188" s="454">
        <f t="shared" si="4"/>
        <v>0</v>
      </c>
      <c r="G188" s="468"/>
    </row>
    <row r="189" spans="1:7" s="447" customFormat="1" ht="25.5" x14ac:dyDescent="0.2">
      <c r="A189" s="757" t="s">
        <v>552</v>
      </c>
      <c r="B189" s="537" t="s">
        <v>298</v>
      </c>
      <c r="C189" s="539" t="s">
        <v>266</v>
      </c>
      <c r="D189" s="539">
        <v>286</v>
      </c>
      <c r="E189" s="540"/>
      <c r="F189" s="454">
        <f t="shared" si="4"/>
        <v>0</v>
      </c>
      <c r="G189" s="468"/>
    </row>
    <row r="190" spans="1:7" s="447" customFormat="1" x14ac:dyDescent="0.2">
      <c r="A190" s="757" t="s">
        <v>553</v>
      </c>
      <c r="B190" s="543" t="s">
        <v>554</v>
      </c>
      <c r="C190" s="539" t="s">
        <v>266</v>
      </c>
      <c r="D190" s="546">
        <v>286</v>
      </c>
      <c r="E190" s="540"/>
      <c r="F190" s="454">
        <f t="shared" si="4"/>
        <v>0</v>
      </c>
      <c r="G190" s="468"/>
    </row>
    <row r="191" spans="1:7" s="447" customFormat="1" x14ac:dyDescent="0.2">
      <c r="A191" s="757" t="s">
        <v>555</v>
      </c>
      <c r="B191" s="543" t="s">
        <v>556</v>
      </c>
      <c r="C191" s="539" t="s">
        <v>266</v>
      </c>
      <c r="D191" s="546">
        <v>286</v>
      </c>
      <c r="E191" s="540"/>
      <c r="F191" s="454">
        <f t="shared" si="4"/>
        <v>0</v>
      </c>
      <c r="G191" s="468"/>
    </row>
    <row r="192" spans="1:7" s="447" customFormat="1" x14ac:dyDescent="0.2">
      <c r="A192" s="757" t="s">
        <v>557</v>
      </c>
      <c r="B192" s="537" t="s">
        <v>558</v>
      </c>
      <c r="C192" s="538" t="s">
        <v>13</v>
      </c>
      <c r="D192" s="539">
        <v>2</v>
      </c>
      <c r="E192" s="540"/>
      <c r="F192" s="454">
        <f t="shared" si="4"/>
        <v>0</v>
      </c>
      <c r="G192" s="468"/>
    </row>
    <row r="193" spans="1:7" s="447" customFormat="1" x14ac:dyDescent="0.2">
      <c r="A193" s="757" t="s">
        <v>559</v>
      </c>
      <c r="B193" s="537" t="s">
        <v>560</v>
      </c>
      <c r="C193" s="538" t="s">
        <v>13</v>
      </c>
      <c r="D193" s="539">
        <v>4</v>
      </c>
      <c r="E193" s="540"/>
      <c r="F193" s="454">
        <f t="shared" si="4"/>
        <v>0</v>
      </c>
      <c r="G193" s="468"/>
    </row>
    <row r="194" spans="1:7" s="447" customFormat="1" x14ac:dyDescent="0.2">
      <c r="A194" s="757" t="s">
        <v>561</v>
      </c>
      <c r="B194" s="537" t="s">
        <v>562</v>
      </c>
      <c r="C194" s="538" t="s">
        <v>307</v>
      </c>
      <c r="D194" s="539">
        <v>75</v>
      </c>
      <c r="E194" s="540"/>
      <c r="F194" s="454">
        <f t="shared" si="4"/>
        <v>0</v>
      </c>
      <c r="G194" s="468"/>
    </row>
    <row r="195" spans="1:7" s="447" customFormat="1" x14ac:dyDescent="0.2">
      <c r="A195" s="757" t="s">
        <v>563</v>
      </c>
      <c r="B195" s="537" t="s">
        <v>564</v>
      </c>
      <c r="C195" s="538" t="s">
        <v>307</v>
      </c>
      <c r="D195" s="539">
        <v>30</v>
      </c>
      <c r="E195" s="540"/>
      <c r="F195" s="454">
        <f t="shared" si="4"/>
        <v>0</v>
      </c>
      <c r="G195" s="468"/>
    </row>
    <row r="196" spans="1:7" s="447" customFormat="1" ht="38.25" x14ac:dyDescent="0.2">
      <c r="A196" s="757" t="s">
        <v>565</v>
      </c>
      <c r="B196" s="544" t="s">
        <v>315</v>
      </c>
      <c r="C196" s="545" t="s">
        <v>266</v>
      </c>
      <c r="D196" s="539">
        <v>10</v>
      </c>
      <c r="E196" s="551"/>
      <c r="F196" s="454">
        <f t="shared" si="4"/>
        <v>0</v>
      </c>
      <c r="G196" s="468"/>
    </row>
    <row r="197" spans="1:7" s="447" customFormat="1" ht="51" x14ac:dyDescent="0.2">
      <c r="A197" s="757" t="s">
        <v>566</v>
      </c>
      <c r="B197" s="544" t="s">
        <v>317</v>
      </c>
      <c r="C197" s="545" t="s">
        <v>266</v>
      </c>
      <c r="D197" s="539">
        <v>10</v>
      </c>
      <c r="E197" s="540"/>
      <c r="F197" s="454">
        <f t="shared" si="4"/>
        <v>0</v>
      </c>
      <c r="G197" s="468"/>
    </row>
    <row r="198" spans="1:7" s="447" customFormat="1" ht="25.5" x14ac:dyDescent="0.2">
      <c r="A198" s="757" t="s">
        <v>567</v>
      </c>
      <c r="B198" s="544" t="s">
        <v>568</v>
      </c>
      <c r="C198" s="545" t="s">
        <v>266</v>
      </c>
      <c r="D198" s="539">
        <v>10</v>
      </c>
      <c r="E198" s="540"/>
      <c r="F198" s="454">
        <f t="shared" si="4"/>
        <v>0</v>
      </c>
      <c r="G198" s="468"/>
    </row>
    <row r="199" spans="1:7" s="447" customFormat="1" x14ac:dyDescent="0.2">
      <c r="A199" s="757" t="s">
        <v>569</v>
      </c>
      <c r="B199" s="543" t="s">
        <v>300</v>
      </c>
      <c r="C199" s="539" t="s">
        <v>266</v>
      </c>
      <c r="D199" s="539">
        <v>286</v>
      </c>
      <c r="E199" s="540"/>
      <c r="F199" s="454">
        <f t="shared" si="4"/>
        <v>0</v>
      </c>
      <c r="G199" s="468"/>
    </row>
    <row r="200" spans="1:7" s="447" customFormat="1" x14ac:dyDescent="0.2">
      <c r="A200" s="757" t="s">
        <v>570</v>
      </c>
      <c r="B200" s="543" t="s">
        <v>571</v>
      </c>
      <c r="C200" s="539" t="s">
        <v>266</v>
      </c>
      <c r="D200" s="539">
        <v>670</v>
      </c>
      <c r="E200" s="540"/>
      <c r="F200" s="454">
        <f t="shared" si="4"/>
        <v>0</v>
      </c>
      <c r="G200" s="468"/>
    </row>
    <row r="201" spans="1:7" s="447" customFormat="1" x14ac:dyDescent="0.2">
      <c r="A201" s="757" t="s">
        <v>572</v>
      </c>
      <c r="B201" s="543" t="s">
        <v>573</v>
      </c>
      <c r="C201" s="539" t="s">
        <v>266</v>
      </c>
      <c r="D201" s="549">
        <v>965</v>
      </c>
      <c r="E201" s="540"/>
      <c r="F201" s="454">
        <f t="shared" si="4"/>
        <v>0</v>
      </c>
      <c r="G201" s="468"/>
    </row>
    <row r="202" spans="1:7" s="447" customFormat="1" ht="25.5" x14ac:dyDescent="0.2">
      <c r="A202" s="757" t="s">
        <v>574</v>
      </c>
      <c r="B202" s="544" t="s">
        <v>575</v>
      </c>
      <c r="C202" s="539" t="s">
        <v>266</v>
      </c>
      <c r="D202" s="539">
        <v>80</v>
      </c>
      <c r="E202" s="540"/>
      <c r="F202" s="454">
        <f t="shared" si="4"/>
        <v>0</v>
      </c>
      <c r="G202" s="468"/>
    </row>
    <row r="203" spans="1:7" s="447" customFormat="1" ht="25.5" x14ac:dyDescent="0.2">
      <c r="A203" s="757" t="s">
        <v>576</v>
      </c>
      <c r="B203" s="567" t="s">
        <v>577</v>
      </c>
      <c r="C203" s="539" t="s">
        <v>266</v>
      </c>
      <c r="D203" s="539">
        <v>225.77</v>
      </c>
      <c r="E203" s="540"/>
      <c r="F203" s="454">
        <f t="shared" si="4"/>
        <v>0</v>
      </c>
      <c r="G203" s="468"/>
    </row>
    <row r="204" spans="1:7" s="447" customFormat="1" ht="14.25" x14ac:dyDescent="0.2">
      <c r="A204" s="757" t="s">
        <v>578</v>
      </c>
      <c r="B204" s="543" t="s">
        <v>579</v>
      </c>
      <c r="C204" s="538" t="s">
        <v>307</v>
      </c>
      <c r="D204" s="539">
        <v>170</v>
      </c>
      <c r="E204" s="540"/>
      <c r="F204" s="454">
        <f t="shared" si="4"/>
        <v>0</v>
      </c>
      <c r="G204" s="468"/>
    </row>
    <row r="205" spans="1:7" s="447" customFormat="1" ht="25.5" x14ac:dyDescent="0.2">
      <c r="A205" s="757" t="s">
        <v>580</v>
      </c>
      <c r="B205" s="537" t="s">
        <v>581</v>
      </c>
      <c r="C205" s="539" t="s">
        <v>266</v>
      </c>
      <c r="D205" s="539">
        <v>13.97</v>
      </c>
      <c r="E205" s="540"/>
      <c r="F205" s="454">
        <f t="shared" si="4"/>
        <v>0</v>
      </c>
      <c r="G205" s="468"/>
    </row>
    <row r="206" spans="1:7" s="447" customFormat="1" ht="25.5" x14ac:dyDescent="0.2">
      <c r="A206" s="757" t="s">
        <v>582</v>
      </c>
      <c r="B206" s="537" t="s">
        <v>583</v>
      </c>
      <c r="C206" s="538" t="s">
        <v>307</v>
      </c>
      <c r="D206" s="539">
        <v>60</v>
      </c>
      <c r="E206" s="568"/>
      <c r="F206" s="454">
        <f t="shared" si="4"/>
        <v>0</v>
      </c>
      <c r="G206" s="468"/>
    </row>
    <row r="207" spans="1:7" s="447" customFormat="1" ht="38.25" x14ac:dyDescent="0.2">
      <c r="A207" s="757" t="s">
        <v>584</v>
      </c>
      <c r="B207" s="544" t="s">
        <v>585</v>
      </c>
      <c r="C207" s="539" t="s">
        <v>266</v>
      </c>
      <c r="D207" s="539">
        <v>100</v>
      </c>
      <c r="E207" s="540"/>
      <c r="F207" s="454">
        <f t="shared" si="4"/>
        <v>0</v>
      </c>
      <c r="G207" s="468"/>
    </row>
    <row r="208" spans="1:7" s="447" customFormat="1" ht="25.5" x14ac:dyDescent="0.2">
      <c r="A208" s="757" t="s">
        <v>586</v>
      </c>
      <c r="B208" s="544" t="s">
        <v>504</v>
      </c>
      <c r="C208" s="539" t="s">
        <v>266</v>
      </c>
      <c r="D208" s="539">
        <v>330</v>
      </c>
      <c r="E208" s="540"/>
      <c r="F208" s="454">
        <f t="shared" si="4"/>
        <v>0</v>
      </c>
      <c r="G208" s="468"/>
    </row>
    <row r="209" spans="1:7" s="447" customFormat="1" ht="38.25" x14ac:dyDescent="0.2">
      <c r="A209" s="757" t="s">
        <v>587</v>
      </c>
      <c r="B209" s="537" t="s">
        <v>588</v>
      </c>
      <c r="C209" s="538" t="s">
        <v>589</v>
      </c>
      <c r="D209" s="539">
        <v>4.5</v>
      </c>
      <c r="E209" s="568"/>
      <c r="F209" s="454">
        <f t="shared" si="4"/>
        <v>0</v>
      </c>
      <c r="G209" s="468"/>
    </row>
    <row r="210" spans="1:7" s="447" customFormat="1" ht="25.5" x14ac:dyDescent="0.2">
      <c r="A210" s="757" t="s">
        <v>590</v>
      </c>
      <c r="B210" s="537" t="s">
        <v>591</v>
      </c>
      <c r="C210" s="539" t="s">
        <v>266</v>
      </c>
      <c r="D210" s="539">
        <v>50</v>
      </c>
      <c r="E210" s="568"/>
      <c r="F210" s="454">
        <f t="shared" si="4"/>
        <v>0</v>
      </c>
      <c r="G210" s="468"/>
    </row>
    <row r="211" spans="1:7" s="447" customFormat="1" x14ac:dyDescent="0.2">
      <c r="A211" s="755" t="s">
        <v>49</v>
      </c>
      <c r="B211" s="474" t="s">
        <v>512</v>
      </c>
      <c r="C211" s="460"/>
      <c r="D211" s="461"/>
      <c r="E211" s="462"/>
      <c r="F211" s="463"/>
      <c r="G211" s="468"/>
    </row>
    <row r="212" spans="1:7" s="447" customFormat="1" ht="25.5" x14ac:dyDescent="0.2">
      <c r="A212" s="757" t="s">
        <v>592</v>
      </c>
      <c r="B212" s="569" t="s">
        <v>593</v>
      </c>
      <c r="C212" s="539" t="s">
        <v>266</v>
      </c>
      <c r="D212" s="539">
        <v>71.06</v>
      </c>
      <c r="E212" s="568"/>
      <c r="F212" s="454">
        <f t="shared" si="4"/>
        <v>0</v>
      </c>
      <c r="G212" s="468"/>
    </row>
    <row r="213" spans="1:7" s="447" customFormat="1" x14ac:dyDescent="0.2">
      <c r="A213" s="757" t="s">
        <v>594</v>
      </c>
      <c r="B213" s="569" t="s">
        <v>595</v>
      </c>
      <c r="C213" s="538" t="s">
        <v>307</v>
      </c>
      <c r="D213" s="539">
        <v>120</v>
      </c>
      <c r="E213" s="568"/>
      <c r="F213" s="454">
        <f t="shared" si="4"/>
        <v>0</v>
      </c>
      <c r="G213" s="468"/>
    </row>
    <row r="214" spans="1:7" s="447" customFormat="1" ht="25.5" x14ac:dyDescent="0.2">
      <c r="A214" s="757" t="s">
        <v>596</v>
      </c>
      <c r="B214" s="537" t="s">
        <v>597</v>
      </c>
      <c r="C214" s="539" t="s">
        <v>266</v>
      </c>
      <c r="D214" s="539">
        <v>15</v>
      </c>
      <c r="E214" s="568"/>
      <c r="F214" s="454">
        <f t="shared" si="4"/>
        <v>0</v>
      </c>
      <c r="G214" s="468"/>
    </row>
    <row r="215" spans="1:7" s="447" customFormat="1" ht="25.5" x14ac:dyDescent="0.2">
      <c r="A215" s="757" t="s">
        <v>598</v>
      </c>
      <c r="B215" s="537" t="s">
        <v>599</v>
      </c>
      <c r="C215" s="539" t="s">
        <v>266</v>
      </c>
      <c r="D215" s="539">
        <v>35</v>
      </c>
      <c r="E215" s="568"/>
      <c r="F215" s="454">
        <f t="shared" si="4"/>
        <v>0</v>
      </c>
      <c r="G215" s="468"/>
    </row>
    <row r="216" spans="1:7" s="447" customFormat="1" ht="25.5" x14ac:dyDescent="0.2">
      <c r="A216" s="757" t="s">
        <v>600</v>
      </c>
      <c r="B216" s="541" t="s">
        <v>601</v>
      </c>
      <c r="C216" s="539" t="s">
        <v>266</v>
      </c>
      <c r="D216" s="539">
        <v>35</v>
      </c>
      <c r="E216" s="568"/>
      <c r="F216" s="454">
        <f t="shared" si="4"/>
        <v>0</v>
      </c>
      <c r="G216" s="468"/>
    </row>
    <row r="217" spans="1:7" s="447" customFormat="1" ht="27" customHeight="1" x14ac:dyDescent="0.2">
      <c r="A217" s="755" t="s">
        <v>50</v>
      </c>
      <c r="B217" s="474" t="s">
        <v>386</v>
      </c>
      <c r="C217" s="460"/>
      <c r="D217" s="461"/>
      <c r="E217" s="462"/>
      <c r="F217" s="463"/>
      <c r="G217" s="468"/>
    </row>
    <row r="218" spans="1:7" s="447" customFormat="1" x14ac:dyDescent="0.2">
      <c r="A218" s="757" t="s">
        <v>602</v>
      </c>
      <c r="B218" s="543" t="s">
        <v>388</v>
      </c>
      <c r="C218" s="538" t="s">
        <v>16</v>
      </c>
      <c r="D218" s="539">
        <v>410</v>
      </c>
      <c r="E218" s="540"/>
      <c r="F218" s="454">
        <f t="shared" si="4"/>
        <v>0</v>
      </c>
      <c r="G218" s="468"/>
    </row>
    <row r="219" spans="1:7" s="447" customFormat="1" ht="63.75" x14ac:dyDescent="0.2">
      <c r="A219" s="757" t="s">
        <v>603</v>
      </c>
      <c r="B219" s="537" t="s">
        <v>604</v>
      </c>
      <c r="C219" s="538" t="s">
        <v>266</v>
      </c>
      <c r="D219" s="539">
        <v>12.15</v>
      </c>
      <c r="E219" s="570"/>
      <c r="F219" s="454">
        <f t="shared" si="4"/>
        <v>0</v>
      </c>
      <c r="G219" s="468"/>
    </row>
    <row r="220" spans="1:7" s="447" customFormat="1" ht="63.75" x14ac:dyDescent="0.2">
      <c r="A220" s="757" t="s">
        <v>605</v>
      </c>
      <c r="B220" s="537" t="s">
        <v>606</v>
      </c>
      <c r="C220" s="538" t="s">
        <v>266</v>
      </c>
      <c r="D220" s="539">
        <v>26.87</v>
      </c>
      <c r="E220" s="570"/>
      <c r="F220" s="454">
        <f t="shared" si="4"/>
        <v>0</v>
      </c>
      <c r="G220" s="468"/>
    </row>
    <row r="221" spans="1:7" s="447" customFormat="1" ht="63.75" x14ac:dyDescent="0.2">
      <c r="A221" s="757" t="s">
        <v>607</v>
      </c>
      <c r="B221" s="537" t="s">
        <v>608</v>
      </c>
      <c r="C221" s="538" t="s">
        <v>266</v>
      </c>
      <c r="D221" s="539">
        <v>35.51</v>
      </c>
      <c r="E221" s="570"/>
      <c r="F221" s="454">
        <f t="shared" si="4"/>
        <v>0</v>
      </c>
      <c r="G221" s="468"/>
    </row>
    <row r="222" spans="1:7" s="447" customFormat="1" ht="51" x14ac:dyDescent="0.2">
      <c r="A222" s="757" t="s">
        <v>609</v>
      </c>
      <c r="B222" s="537" t="s">
        <v>610</v>
      </c>
      <c r="C222" s="538" t="s">
        <v>266</v>
      </c>
      <c r="D222" s="539">
        <v>48.06</v>
      </c>
      <c r="E222" s="570"/>
      <c r="F222" s="454">
        <f t="shared" si="4"/>
        <v>0</v>
      </c>
      <c r="G222" s="468"/>
    </row>
    <row r="223" spans="1:7" s="447" customFormat="1" ht="63.75" x14ac:dyDescent="0.2">
      <c r="A223" s="757" t="s">
        <v>611</v>
      </c>
      <c r="B223" s="537" t="s">
        <v>612</v>
      </c>
      <c r="C223" s="538" t="s">
        <v>266</v>
      </c>
      <c r="D223" s="539">
        <v>26.87</v>
      </c>
      <c r="E223" s="570"/>
      <c r="F223" s="454">
        <f t="shared" si="4"/>
        <v>0</v>
      </c>
      <c r="G223" s="468"/>
    </row>
    <row r="224" spans="1:7" s="447" customFormat="1" ht="63.75" x14ac:dyDescent="0.2">
      <c r="A224" s="757" t="s">
        <v>613</v>
      </c>
      <c r="B224" s="537" t="s">
        <v>614</v>
      </c>
      <c r="C224" s="538" t="s">
        <v>266</v>
      </c>
      <c r="D224" s="539">
        <v>26.87</v>
      </c>
      <c r="E224" s="570"/>
      <c r="F224" s="454">
        <f t="shared" si="4"/>
        <v>0</v>
      </c>
      <c r="G224" s="468"/>
    </row>
    <row r="225" spans="1:7" s="447" customFormat="1" ht="63.75" x14ac:dyDescent="0.2">
      <c r="A225" s="757" t="s">
        <v>615</v>
      </c>
      <c r="B225" s="537" t="s">
        <v>616</v>
      </c>
      <c r="C225" s="538" t="s">
        <v>266</v>
      </c>
      <c r="D225" s="539">
        <v>35.5</v>
      </c>
      <c r="E225" s="570"/>
      <c r="F225" s="454">
        <f t="shared" si="4"/>
        <v>0</v>
      </c>
      <c r="G225" s="468"/>
    </row>
    <row r="226" spans="1:7" s="447" customFormat="1" ht="51" x14ac:dyDescent="0.2">
      <c r="A226" s="757" t="s">
        <v>617</v>
      </c>
      <c r="B226" s="537" t="s">
        <v>618</v>
      </c>
      <c r="C226" s="538" t="s">
        <v>266</v>
      </c>
      <c r="D226" s="539">
        <v>7.56</v>
      </c>
      <c r="E226" s="570"/>
      <c r="F226" s="454">
        <f t="shared" si="4"/>
        <v>0</v>
      </c>
      <c r="G226" s="468"/>
    </row>
    <row r="227" spans="1:7" s="447" customFormat="1" ht="63.75" x14ac:dyDescent="0.2">
      <c r="A227" s="757" t="s">
        <v>619</v>
      </c>
      <c r="B227" s="537" t="s">
        <v>620</v>
      </c>
      <c r="C227" s="538" t="s">
        <v>266</v>
      </c>
      <c r="D227" s="539">
        <v>46.98</v>
      </c>
      <c r="E227" s="570"/>
      <c r="F227" s="454">
        <f t="shared" si="4"/>
        <v>0</v>
      </c>
      <c r="G227" s="468"/>
    </row>
    <row r="228" spans="1:7" s="447" customFormat="1" ht="63.75" x14ac:dyDescent="0.2">
      <c r="A228" s="757" t="s">
        <v>621</v>
      </c>
      <c r="B228" s="537" t="s">
        <v>622</v>
      </c>
      <c r="C228" s="538" t="s">
        <v>266</v>
      </c>
      <c r="D228" s="539">
        <v>12.15</v>
      </c>
      <c r="E228" s="570"/>
      <c r="F228" s="454">
        <f t="shared" si="4"/>
        <v>0</v>
      </c>
      <c r="G228" s="468"/>
    </row>
    <row r="229" spans="1:7" s="447" customFormat="1" ht="63.75" x14ac:dyDescent="0.2">
      <c r="A229" s="757" t="s">
        <v>623</v>
      </c>
      <c r="B229" s="537" t="s">
        <v>624</v>
      </c>
      <c r="C229" s="538" t="s">
        <v>266</v>
      </c>
      <c r="D229" s="539">
        <v>26.87</v>
      </c>
      <c r="E229" s="570"/>
      <c r="F229" s="454">
        <f t="shared" si="4"/>
        <v>0</v>
      </c>
      <c r="G229" s="468"/>
    </row>
    <row r="230" spans="1:7" s="447" customFormat="1" ht="63.75" x14ac:dyDescent="0.2">
      <c r="A230" s="757" t="s">
        <v>625</v>
      </c>
      <c r="B230" s="537" t="s">
        <v>626</v>
      </c>
      <c r="C230" s="538" t="s">
        <v>266</v>
      </c>
      <c r="D230" s="539">
        <v>35.56</v>
      </c>
      <c r="E230" s="570"/>
      <c r="F230" s="454">
        <f t="shared" si="4"/>
        <v>0</v>
      </c>
      <c r="G230" s="468"/>
    </row>
    <row r="231" spans="1:7" s="447" customFormat="1" ht="63.75" x14ac:dyDescent="0.2">
      <c r="A231" s="757" t="s">
        <v>627</v>
      </c>
      <c r="B231" s="537" t="s">
        <v>628</v>
      </c>
      <c r="C231" s="538" t="s">
        <v>266</v>
      </c>
      <c r="D231" s="539">
        <v>48.06</v>
      </c>
      <c r="E231" s="570"/>
      <c r="F231" s="454">
        <f t="shared" si="4"/>
        <v>0</v>
      </c>
      <c r="G231" s="468"/>
    </row>
    <row r="232" spans="1:7" s="447" customFormat="1" ht="63.75" x14ac:dyDescent="0.2">
      <c r="A232" s="757" t="s">
        <v>629</v>
      </c>
      <c r="B232" s="537" t="s">
        <v>630</v>
      </c>
      <c r="C232" s="538" t="s">
        <v>266</v>
      </c>
      <c r="D232" s="539">
        <v>7.57</v>
      </c>
      <c r="E232" s="570"/>
      <c r="F232" s="454">
        <f t="shared" si="4"/>
        <v>0</v>
      </c>
      <c r="G232" s="468"/>
    </row>
    <row r="233" spans="1:7" s="447" customFormat="1" ht="63.75" x14ac:dyDescent="0.2">
      <c r="A233" s="757" t="s">
        <v>631</v>
      </c>
      <c r="B233" s="537" t="s">
        <v>632</v>
      </c>
      <c r="C233" s="538" t="s">
        <v>266</v>
      </c>
      <c r="D233" s="539">
        <v>7.57</v>
      </c>
      <c r="E233" s="570"/>
      <c r="F233" s="454">
        <f t="shared" si="4"/>
        <v>0</v>
      </c>
      <c r="G233" s="468"/>
    </row>
    <row r="234" spans="1:7" s="447" customFormat="1" x14ac:dyDescent="0.2">
      <c r="A234" s="755" t="s">
        <v>51</v>
      </c>
      <c r="B234" s="474" t="s">
        <v>473</v>
      </c>
      <c r="C234" s="460"/>
      <c r="D234" s="461"/>
      <c r="E234" s="462"/>
      <c r="F234" s="463"/>
      <c r="G234" s="468"/>
    </row>
    <row r="235" spans="1:7" s="447" customFormat="1" ht="25.5" x14ac:dyDescent="0.2">
      <c r="A235" s="757" t="s">
        <v>633</v>
      </c>
      <c r="B235" s="567" t="s">
        <v>634</v>
      </c>
      <c r="C235" s="539" t="s">
        <v>266</v>
      </c>
      <c r="D235" s="539">
        <v>324</v>
      </c>
      <c r="E235" s="568"/>
      <c r="F235" s="454">
        <f t="shared" si="4"/>
        <v>0</v>
      </c>
      <c r="G235" s="468"/>
    </row>
    <row r="236" spans="1:7" s="447" customFormat="1" ht="13.5" thickBot="1" x14ac:dyDescent="0.25">
      <c r="A236" s="758"/>
      <c r="B236" s="469" t="s">
        <v>22</v>
      </c>
      <c r="C236" s="455"/>
      <c r="D236" s="456"/>
      <c r="E236" s="457"/>
      <c r="F236" s="458"/>
      <c r="G236" s="470">
        <f>SUM(F186:F235)</f>
        <v>0</v>
      </c>
    </row>
    <row r="237" spans="1:7" s="447" customFormat="1" ht="13.5" customHeight="1" thickBot="1" x14ac:dyDescent="0.25">
      <c r="A237" s="471"/>
      <c r="B237" s="471"/>
      <c r="C237" s="471"/>
      <c r="D237" s="472"/>
      <c r="E237" s="473"/>
      <c r="F237" s="471"/>
      <c r="G237" s="471"/>
    </row>
    <row r="238" spans="1:7" s="447" customFormat="1" x14ac:dyDescent="0.2">
      <c r="A238" s="752" t="s">
        <v>52</v>
      </c>
      <c r="B238" s="466" t="s">
        <v>635</v>
      </c>
      <c r="C238" s="448"/>
      <c r="D238" s="449"/>
      <c r="E238" s="459"/>
      <c r="F238" s="451"/>
      <c r="G238" s="467"/>
    </row>
    <row r="239" spans="1:7" s="447" customFormat="1" x14ac:dyDescent="0.2">
      <c r="A239" s="755" t="s">
        <v>53</v>
      </c>
      <c r="B239" s="474" t="s">
        <v>636</v>
      </c>
      <c r="C239" s="460"/>
      <c r="D239" s="461"/>
      <c r="E239" s="462"/>
      <c r="F239" s="463"/>
      <c r="G239" s="468"/>
    </row>
    <row r="240" spans="1:7" s="447" customFormat="1" x14ac:dyDescent="0.2">
      <c r="A240" s="757" t="s">
        <v>54</v>
      </c>
      <c r="B240" s="543" t="s">
        <v>294</v>
      </c>
      <c r="C240" s="539" t="s">
        <v>266</v>
      </c>
      <c r="D240" s="539">
        <v>150</v>
      </c>
      <c r="E240" s="540"/>
      <c r="F240" s="454">
        <f t="shared" ref="F240:F249" si="5">+D240*E240</f>
        <v>0</v>
      </c>
      <c r="G240" s="468"/>
    </row>
    <row r="241" spans="1:7" s="447" customFormat="1" x14ac:dyDescent="0.2">
      <c r="A241" s="757" t="s">
        <v>55</v>
      </c>
      <c r="B241" s="543" t="s">
        <v>550</v>
      </c>
      <c r="C241" s="539" t="s">
        <v>266</v>
      </c>
      <c r="D241" s="546">
        <v>59.5</v>
      </c>
      <c r="E241" s="540"/>
      <c r="F241" s="454">
        <f t="shared" si="5"/>
        <v>0</v>
      </c>
      <c r="G241" s="468"/>
    </row>
    <row r="242" spans="1:7" s="447" customFormat="1" x14ac:dyDescent="0.2">
      <c r="A242" s="757" t="s">
        <v>56</v>
      </c>
      <c r="B242" s="544" t="s">
        <v>296</v>
      </c>
      <c r="C242" s="539" t="s">
        <v>266</v>
      </c>
      <c r="D242" s="539">
        <v>30</v>
      </c>
      <c r="E242" s="540"/>
      <c r="F242" s="454">
        <f t="shared" si="5"/>
        <v>0</v>
      </c>
      <c r="G242" s="468"/>
    </row>
    <row r="243" spans="1:7" s="447" customFormat="1" ht="25.5" x14ac:dyDescent="0.2">
      <c r="A243" s="757" t="s">
        <v>57</v>
      </c>
      <c r="B243" s="544" t="s">
        <v>298</v>
      </c>
      <c r="C243" s="539" t="s">
        <v>266</v>
      </c>
      <c r="D243" s="539">
        <v>30</v>
      </c>
      <c r="E243" s="540"/>
      <c r="F243" s="454">
        <f t="shared" si="5"/>
        <v>0</v>
      </c>
      <c r="G243" s="468"/>
    </row>
    <row r="244" spans="1:7" s="447" customFormat="1" x14ac:dyDescent="0.2">
      <c r="A244" s="757" t="s">
        <v>637</v>
      </c>
      <c r="B244" s="543" t="s">
        <v>638</v>
      </c>
      <c r="C244" s="539" t="s">
        <v>266</v>
      </c>
      <c r="D244" s="546">
        <v>6</v>
      </c>
      <c r="E244" s="540"/>
      <c r="F244" s="454">
        <f t="shared" si="5"/>
        <v>0</v>
      </c>
      <c r="G244" s="468"/>
    </row>
    <row r="245" spans="1:7" s="447" customFormat="1" x14ac:dyDescent="0.2">
      <c r="A245" s="757" t="s">
        <v>639</v>
      </c>
      <c r="B245" s="543" t="s">
        <v>300</v>
      </c>
      <c r="C245" s="539" t="s">
        <v>266</v>
      </c>
      <c r="D245" s="539">
        <v>30</v>
      </c>
      <c r="E245" s="540"/>
      <c r="F245" s="454">
        <f t="shared" si="5"/>
        <v>0</v>
      </c>
      <c r="G245" s="468"/>
    </row>
    <row r="246" spans="1:7" s="447" customFormat="1" x14ac:dyDescent="0.2">
      <c r="A246" s="757" t="s">
        <v>640</v>
      </c>
      <c r="B246" s="543" t="s">
        <v>302</v>
      </c>
      <c r="C246" s="539" t="s">
        <v>266</v>
      </c>
      <c r="D246" s="539">
        <v>150</v>
      </c>
      <c r="E246" s="540"/>
      <c r="F246" s="454">
        <f t="shared" si="5"/>
        <v>0</v>
      </c>
      <c r="G246" s="468"/>
    </row>
    <row r="247" spans="1:7" s="447" customFormat="1" x14ac:dyDescent="0.2">
      <c r="A247" s="755" t="s">
        <v>58</v>
      </c>
      <c r="B247" s="474" t="s">
        <v>473</v>
      </c>
      <c r="C247" s="460"/>
      <c r="D247" s="461"/>
      <c r="E247" s="462"/>
      <c r="F247" s="463"/>
      <c r="G247" s="468"/>
    </row>
    <row r="248" spans="1:7" s="447" customFormat="1" x14ac:dyDescent="0.2">
      <c r="A248" s="757" t="s">
        <v>59</v>
      </c>
      <c r="B248" s="543" t="s">
        <v>641</v>
      </c>
      <c r="C248" s="539" t="s">
        <v>266</v>
      </c>
      <c r="D248" s="546">
        <v>40</v>
      </c>
      <c r="E248" s="571"/>
      <c r="F248" s="454">
        <f t="shared" si="5"/>
        <v>0</v>
      </c>
      <c r="G248" s="468"/>
    </row>
    <row r="249" spans="1:7" s="447" customFormat="1" ht="25.5" x14ac:dyDescent="0.2">
      <c r="A249" s="757" t="s">
        <v>60</v>
      </c>
      <c r="B249" s="572" t="s">
        <v>642</v>
      </c>
      <c r="C249" s="539" t="s">
        <v>266</v>
      </c>
      <c r="D249" s="546">
        <v>40</v>
      </c>
      <c r="E249" s="540"/>
      <c r="F249" s="454">
        <f t="shared" si="5"/>
        <v>0</v>
      </c>
      <c r="G249" s="468"/>
    </row>
    <row r="250" spans="1:7" s="447" customFormat="1" ht="13.5" thickBot="1" x14ac:dyDescent="0.25">
      <c r="A250" s="758"/>
      <c r="B250" s="469" t="s">
        <v>22</v>
      </c>
      <c r="C250" s="455"/>
      <c r="D250" s="456"/>
      <c r="E250" s="457"/>
      <c r="F250" s="458"/>
      <c r="G250" s="470">
        <f>SUM(F239:F249)</f>
        <v>0</v>
      </c>
    </row>
    <row r="251" spans="1:7" s="447" customFormat="1" ht="13.5" customHeight="1" thickBot="1" x14ac:dyDescent="0.25">
      <c r="A251" s="471"/>
      <c r="B251" s="471"/>
      <c r="C251" s="471"/>
      <c r="D251" s="472"/>
      <c r="E251" s="473"/>
      <c r="F251" s="471"/>
      <c r="G251" s="471"/>
    </row>
    <row r="252" spans="1:7" s="447" customFormat="1" x14ac:dyDescent="0.2">
      <c r="A252" s="752" t="s">
        <v>61</v>
      </c>
      <c r="B252" s="466" t="s">
        <v>643</v>
      </c>
      <c r="C252" s="448"/>
      <c r="D252" s="449"/>
      <c r="E252" s="459"/>
      <c r="F252" s="451"/>
      <c r="G252" s="467"/>
    </row>
    <row r="253" spans="1:7" s="447" customFormat="1" x14ac:dyDescent="0.2">
      <c r="A253" s="755" t="s">
        <v>62</v>
      </c>
      <c r="B253" s="474" t="s">
        <v>636</v>
      </c>
      <c r="C253" s="460"/>
      <c r="D253" s="461"/>
      <c r="E253" s="462"/>
      <c r="F253" s="463"/>
      <c r="G253" s="468"/>
    </row>
    <row r="254" spans="1:7" s="447" customFormat="1" x14ac:dyDescent="0.2">
      <c r="A254" s="757" t="s">
        <v>63</v>
      </c>
      <c r="B254" s="543" t="s">
        <v>294</v>
      </c>
      <c r="C254" s="539" t="s">
        <v>266</v>
      </c>
      <c r="D254" s="539">
        <v>387</v>
      </c>
      <c r="E254" s="540"/>
      <c r="F254" s="454">
        <f t="shared" ref="F254:F258" si="6">+D254*E254</f>
        <v>0</v>
      </c>
      <c r="G254" s="468"/>
    </row>
    <row r="255" spans="1:7" s="447" customFormat="1" x14ac:dyDescent="0.2">
      <c r="A255" s="757" t="s">
        <v>64</v>
      </c>
      <c r="B255" s="544" t="s">
        <v>296</v>
      </c>
      <c r="C255" s="539" t="s">
        <v>266</v>
      </c>
      <c r="D255" s="539">
        <v>97</v>
      </c>
      <c r="E255" s="540"/>
      <c r="F255" s="454">
        <f t="shared" si="6"/>
        <v>0</v>
      </c>
      <c r="G255" s="468"/>
    </row>
    <row r="256" spans="1:7" s="447" customFormat="1" ht="25.5" x14ac:dyDescent="0.2">
      <c r="A256" s="757" t="s">
        <v>65</v>
      </c>
      <c r="B256" s="544" t="s">
        <v>644</v>
      </c>
      <c r="C256" s="539" t="s">
        <v>266</v>
      </c>
      <c r="D256" s="539">
        <v>97</v>
      </c>
      <c r="E256" s="540"/>
      <c r="F256" s="454">
        <f t="shared" si="6"/>
        <v>0</v>
      </c>
      <c r="G256" s="468"/>
    </row>
    <row r="257" spans="1:7" s="447" customFormat="1" x14ac:dyDescent="0.2">
      <c r="A257" s="757" t="s">
        <v>645</v>
      </c>
      <c r="B257" s="543" t="s">
        <v>300</v>
      </c>
      <c r="C257" s="539" t="s">
        <v>266</v>
      </c>
      <c r="D257" s="539">
        <v>97</v>
      </c>
      <c r="E257" s="540"/>
      <c r="F257" s="454">
        <f t="shared" si="6"/>
        <v>0</v>
      </c>
      <c r="G257" s="468"/>
    </row>
    <row r="258" spans="1:7" s="447" customFormat="1" x14ac:dyDescent="0.2">
      <c r="A258" s="757" t="s">
        <v>646</v>
      </c>
      <c r="B258" s="543" t="s">
        <v>302</v>
      </c>
      <c r="C258" s="539" t="s">
        <v>266</v>
      </c>
      <c r="D258" s="539">
        <v>387</v>
      </c>
      <c r="E258" s="540"/>
      <c r="F258" s="454">
        <f t="shared" si="6"/>
        <v>0</v>
      </c>
      <c r="G258" s="468"/>
    </row>
    <row r="259" spans="1:7" s="447" customFormat="1" x14ac:dyDescent="0.2">
      <c r="A259" s="755" t="s">
        <v>66</v>
      </c>
      <c r="B259" s="474" t="s">
        <v>473</v>
      </c>
      <c r="C259" s="460"/>
      <c r="D259" s="461"/>
      <c r="E259" s="462"/>
      <c r="F259" s="463"/>
      <c r="G259" s="468"/>
    </row>
    <row r="260" spans="1:7" s="447" customFormat="1" ht="25.5" x14ac:dyDescent="0.2">
      <c r="A260" s="757" t="s">
        <v>67</v>
      </c>
      <c r="B260" s="537" t="s">
        <v>647</v>
      </c>
      <c r="C260" s="539" t="s">
        <v>266</v>
      </c>
      <c r="D260" s="539">
        <v>360.19</v>
      </c>
      <c r="E260" s="573"/>
      <c r="F260" s="454">
        <f t="shared" ref="F260" si="7">+D260*E260</f>
        <v>0</v>
      </c>
      <c r="G260" s="468"/>
    </row>
    <row r="261" spans="1:7" s="447" customFormat="1" ht="13.5" thickBot="1" x14ac:dyDescent="0.25">
      <c r="A261" s="758"/>
      <c r="B261" s="469" t="s">
        <v>22</v>
      </c>
      <c r="C261" s="455"/>
      <c r="D261" s="456"/>
      <c r="E261" s="457"/>
      <c r="F261" s="458"/>
      <c r="G261" s="470">
        <f>SUM(F254:F260)</f>
        <v>0</v>
      </c>
    </row>
    <row r="262" spans="1:7" s="447" customFormat="1" ht="13.5" customHeight="1" thickBot="1" x14ac:dyDescent="0.25">
      <c r="A262" s="471"/>
      <c r="B262" s="471"/>
      <c r="C262" s="471"/>
      <c r="D262" s="472"/>
      <c r="E262" s="473"/>
      <c r="F262" s="471"/>
      <c r="G262" s="471"/>
    </row>
    <row r="263" spans="1:7" s="447" customFormat="1" x14ac:dyDescent="0.2">
      <c r="A263" s="752" t="s">
        <v>68</v>
      </c>
      <c r="B263" s="466" t="s">
        <v>898</v>
      </c>
      <c r="C263" s="448"/>
      <c r="D263" s="449"/>
      <c r="E263" s="459"/>
      <c r="F263" s="451"/>
      <c r="G263" s="467"/>
    </row>
    <row r="264" spans="1:7" s="447" customFormat="1" x14ac:dyDescent="0.2">
      <c r="A264" s="755" t="s">
        <v>69</v>
      </c>
      <c r="B264" s="474" t="s">
        <v>292</v>
      </c>
      <c r="C264" s="460"/>
      <c r="D264" s="461"/>
      <c r="E264" s="462"/>
      <c r="F264" s="463"/>
      <c r="G264" s="468"/>
    </row>
    <row r="265" spans="1:7" s="447" customFormat="1" x14ac:dyDescent="0.2">
      <c r="A265" s="757" t="s">
        <v>648</v>
      </c>
      <c r="B265" s="543" t="s">
        <v>294</v>
      </c>
      <c r="C265" s="539" t="s">
        <v>266</v>
      </c>
      <c r="D265" s="539">
        <v>1223</v>
      </c>
      <c r="E265" s="540"/>
      <c r="F265" s="454">
        <f t="shared" ref="F265:F280" si="8">+D265*E265</f>
        <v>0</v>
      </c>
      <c r="G265" s="468"/>
    </row>
    <row r="266" spans="1:7" s="447" customFormat="1" x14ac:dyDescent="0.2">
      <c r="A266" s="757" t="s">
        <v>649</v>
      </c>
      <c r="B266" s="543" t="s">
        <v>550</v>
      </c>
      <c r="C266" s="539" t="s">
        <v>266</v>
      </c>
      <c r="D266" s="539">
        <v>186</v>
      </c>
      <c r="E266" s="573"/>
      <c r="F266" s="454">
        <f t="shared" si="8"/>
        <v>0</v>
      </c>
      <c r="G266" s="468"/>
    </row>
    <row r="267" spans="1:7" s="447" customFormat="1" x14ac:dyDescent="0.2">
      <c r="A267" s="757" t="s">
        <v>650</v>
      </c>
      <c r="B267" s="544" t="s">
        <v>651</v>
      </c>
      <c r="C267" s="539" t="s">
        <v>266</v>
      </c>
      <c r="D267" s="539">
        <v>260</v>
      </c>
      <c r="E267" s="573"/>
      <c r="F267" s="454">
        <f t="shared" si="8"/>
        <v>0</v>
      </c>
      <c r="G267" s="468"/>
    </row>
    <row r="268" spans="1:7" s="447" customFormat="1" x14ac:dyDescent="0.2">
      <c r="A268" s="757" t="s">
        <v>652</v>
      </c>
      <c r="B268" s="544" t="s">
        <v>653</v>
      </c>
      <c r="C268" s="545" t="s">
        <v>307</v>
      </c>
      <c r="D268" s="539">
        <v>15</v>
      </c>
      <c r="E268" s="573"/>
      <c r="F268" s="454">
        <f t="shared" si="8"/>
        <v>0</v>
      </c>
      <c r="G268" s="468"/>
    </row>
    <row r="269" spans="1:7" s="447" customFormat="1" ht="38.25" x14ac:dyDescent="0.2">
      <c r="A269" s="757" t="s">
        <v>654</v>
      </c>
      <c r="B269" s="544" t="s">
        <v>315</v>
      </c>
      <c r="C269" s="539" t="s">
        <v>266</v>
      </c>
      <c r="D269" s="539">
        <v>5</v>
      </c>
      <c r="E269" s="573"/>
      <c r="F269" s="454">
        <f t="shared" si="8"/>
        <v>0</v>
      </c>
      <c r="G269" s="468"/>
    </row>
    <row r="270" spans="1:7" s="447" customFormat="1" x14ac:dyDescent="0.2">
      <c r="A270" s="757" t="s">
        <v>655</v>
      </c>
      <c r="B270" s="544" t="s">
        <v>296</v>
      </c>
      <c r="C270" s="539" t="s">
        <v>266</v>
      </c>
      <c r="D270" s="539">
        <v>240</v>
      </c>
      <c r="E270" s="573"/>
      <c r="F270" s="454">
        <f t="shared" si="8"/>
        <v>0</v>
      </c>
      <c r="G270" s="468"/>
    </row>
    <row r="271" spans="1:7" s="447" customFormat="1" ht="25.5" x14ac:dyDescent="0.2">
      <c r="A271" s="757" t="s">
        <v>656</v>
      </c>
      <c r="B271" s="544" t="s">
        <v>298</v>
      </c>
      <c r="C271" s="539" t="s">
        <v>266</v>
      </c>
      <c r="D271" s="539">
        <v>240</v>
      </c>
      <c r="E271" s="540"/>
      <c r="F271" s="454">
        <f t="shared" si="8"/>
        <v>0</v>
      </c>
      <c r="G271" s="468"/>
    </row>
    <row r="272" spans="1:7" s="447" customFormat="1" ht="51" x14ac:dyDescent="0.2">
      <c r="A272" s="757" t="s">
        <v>657</v>
      </c>
      <c r="B272" s="544" t="s">
        <v>317</v>
      </c>
      <c r="C272" s="545" t="s">
        <v>266</v>
      </c>
      <c r="D272" s="539">
        <v>5</v>
      </c>
      <c r="E272" s="540"/>
      <c r="F272" s="454">
        <f t="shared" si="8"/>
        <v>0</v>
      </c>
      <c r="G272" s="468"/>
    </row>
    <row r="273" spans="1:7" s="447" customFormat="1" ht="25.5" x14ac:dyDescent="0.2">
      <c r="A273" s="757" t="s">
        <v>658</v>
      </c>
      <c r="B273" s="544" t="s">
        <v>568</v>
      </c>
      <c r="C273" s="539" t="s">
        <v>266</v>
      </c>
      <c r="D273" s="539">
        <v>5</v>
      </c>
      <c r="E273" s="540"/>
      <c r="F273" s="454">
        <f t="shared" si="8"/>
        <v>0</v>
      </c>
      <c r="G273" s="468"/>
    </row>
    <row r="274" spans="1:7" s="447" customFormat="1" x14ac:dyDescent="0.2">
      <c r="A274" s="757" t="s">
        <v>659</v>
      </c>
      <c r="B274" s="543" t="s">
        <v>300</v>
      </c>
      <c r="C274" s="539" t="s">
        <v>266</v>
      </c>
      <c r="D274" s="539">
        <v>240</v>
      </c>
      <c r="E274" s="540"/>
      <c r="F274" s="454">
        <f t="shared" si="8"/>
        <v>0</v>
      </c>
      <c r="G274" s="468"/>
    </row>
    <row r="275" spans="1:7" s="447" customFormat="1" x14ac:dyDescent="0.2">
      <c r="A275" s="757" t="s">
        <v>660</v>
      </c>
      <c r="B275" s="543" t="s">
        <v>302</v>
      </c>
      <c r="C275" s="539" t="s">
        <v>266</v>
      </c>
      <c r="D275" s="539">
        <v>1150</v>
      </c>
      <c r="E275" s="540"/>
      <c r="F275" s="454">
        <f t="shared" si="8"/>
        <v>0</v>
      </c>
      <c r="G275" s="468"/>
    </row>
    <row r="276" spans="1:7" s="447" customFormat="1" x14ac:dyDescent="0.2">
      <c r="A276" s="757" t="s">
        <v>661</v>
      </c>
      <c r="B276" s="543" t="s">
        <v>304</v>
      </c>
      <c r="C276" s="539" t="s">
        <v>266</v>
      </c>
      <c r="D276" s="539">
        <v>24</v>
      </c>
      <c r="E276" s="573"/>
      <c r="F276" s="454">
        <f t="shared" si="8"/>
        <v>0</v>
      </c>
      <c r="G276" s="468"/>
    </row>
    <row r="277" spans="1:7" s="447" customFormat="1" ht="38.25" x14ac:dyDescent="0.2">
      <c r="A277" s="757" t="s">
        <v>662</v>
      </c>
      <c r="B277" s="544" t="s">
        <v>663</v>
      </c>
      <c r="C277" s="539" t="s">
        <v>266</v>
      </c>
      <c r="D277" s="539">
        <v>260</v>
      </c>
      <c r="E277" s="573"/>
      <c r="F277" s="454">
        <f t="shared" si="8"/>
        <v>0</v>
      </c>
      <c r="G277" s="468"/>
    </row>
    <row r="278" spans="1:7" s="447" customFormat="1" ht="25.5" x14ac:dyDescent="0.2">
      <c r="A278" s="757" t="s">
        <v>664</v>
      </c>
      <c r="B278" s="544" t="s">
        <v>665</v>
      </c>
      <c r="C278" s="539" t="s">
        <v>266</v>
      </c>
      <c r="D278" s="539">
        <v>140</v>
      </c>
      <c r="E278" s="573"/>
      <c r="F278" s="454">
        <f t="shared" si="8"/>
        <v>0</v>
      </c>
      <c r="G278" s="468"/>
    </row>
    <row r="279" spans="1:7" s="447" customFormat="1" x14ac:dyDescent="0.2">
      <c r="A279" s="757" t="s">
        <v>666</v>
      </c>
      <c r="B279" s="544" t="s">
        <v>667</v>
      </c>
      <c r="C279" s="539" t="s">
        <v>266</v>
      </c>
      <c r="D279" s="539">
        <v>30</v>
      </c>
      <c r="E279" s="573"/>
      <c r="F279" s="454">
        <f t="shared" si="8"/>
        <v>0</v>
      </c>
      <c r="G279" s="468"/>
    </row>
    <row r="280" spans="1:7" s="447" customFormat="1" ht="25.5" x14ac:dyDescent="0.2">
      <c r="A280" s="757" t="s">
        <v>668</v>
      </c>
      <c r="B280" s="544" t="s">
        <v>669</v>
      </c>
      <c r="C280" s="539" t="s">
        <v>266</v>
      </c>
      <c r="D280" s="539">
        <v>15</v>
      </c>
      <c r="E280" s="573"/>
      <c r="F280" s="454">
        <f t="shared" si="8"/>
        <v>0</v>
      </c>
      <c r="G280" s="468"/>
    </row>
    <row r="281" spans="1:7" s="447" customFormat="1" x14ac:dyDescent="0.2">
      <c r="A281" s="755" t="s">
        <v>70</v>
      </c>
      <c r="B281" s="474" t="s">
        <v>670</v>
      </c>
      <c r="C281" s="460"/>
      <c r="D281" s="461"/>
      <c r="E281" s="462"/>
      <c r="F281" s="463"/>
      <c r="G281" s="468"/>
    </row>
    <row r="282" spans="1:7" s="447" customFormat="1" x14ac:dyDescent="0.2">
      <c r="A282" s="757" t="s">
        <v>671</v>
      </c>
      <c r="B282" s="552" t="s">
        <v>463</v>
      </c>
      <c r="C282" s="538" t="s">
        <v>13</v>
      </c>
      <c r="D282" s="539">
        <v>1</v>
      </c>
      <c r="E282" s="573"/>
      <c r="F282" s="454">
        <f t="shared" ref="F282:F283" si="9">+D282*E282</f>
        <v>0</v>
      </c>
      <c r="G282" s="468"/>
    </row>
    <row r="283" spans="1:7" s="447" customFormat="1" ht="38.25" x14ac:dyDescent="0.2">
      <c r="A283" s="757" t="s">
        <v>672</v>
      </c>
      <c r="B283" s="564" t="s">
        <v>673</v>
      </c>
      <c r="C283" s="538" t="s">
        <v>307</v>
      </c>
      <c r="D283" s="539">
        <v>8.5</v>
      </c>
      <c r="E283" s="550"/>
      <c r="F283" s="454">
        <f t="shared" si="9"/>
        <v>0</v>
      </c>
      <c r="G283" s="468"/>
    </row>
    <row r="284" spans="1:7" s="447" customFormat="1" ht="30" customHeight="1" x14ac:dyDescent="0.2">
      <c r="A284" s="755" t="s">
        <v>71</v>
      </c>
      <c r="B284" s="474" t="s">
        <v>386</v>
      </c>
      <c r="C284" s="460"/>
      <c r="D284" s="461"/>
      <c r="E284" s="462"/>
      <c r="F284" s="463"/>
      <c r="G284" s="468"/>
    </row>
    <row r="285" spans="1:7" s="447" customFormat="1" ht="51" x14ac:dyDescent="0.2">
      <c r="A285" s="757" t="s">
        <v>674</v>
      </c>
      <c r="B285" s="544" t="s">
        <v>523</v>
      </c>
      <c r="C285" s="538" t="s">
        <v>13</v>
      </c>
      <c r="D285" s="539">
        <v>13</v>
      </c>
      <c r="E285" s="540"/>
      <c r="F285" s="464">
        <f t="shared" ref="F285:F288" si="10">+D285*E285</f>
        <v>0</v>
      </c>
      <c r="G285" s="476"/>
    </row>
    <row r="286" spans="1:7" s="447" customFormat="1" ht="25.5" x14ac:dyDescent="0.2">
      <c r="A286" s="757" t="s">
        <v>675</v>
      </c>
      <c r="B286" s="544" t="s">
        <v>676</v>
      </c>
      <c r="C286" s="538" t="s">
        <v>13</v>
      </c>
      <c r="D286" s="539">
        <v>13</v>
      </c>
      <c r="E286" s="540"/>
      <c r="F286" s="464">
        <f t="shared" si="10"/>
        <v>0</v>
      </c>
      <c r="G286" s="476"/>
    </row>
    <row r="287" spans="1:7" s="447" customFormat="1" x14ac:dyDescent="0.2">
      <c r="A287" s="757" t="s">
        <v>677</v>
      </c>
      <c r="B287" s="543" t="s">
        <v>388</v>
      </c>
      <c r="C287" s="538" t="s">
        <v>16</v>
      </c>
      <c r="D287" s="539">
        <v>80</v>
      </c>
      <c r="E287" s="540"/>
      <c r="F287" s="464">
        <f t="shared" si="10"/>
        <v>0</v>
      </c>
      <c r="G287" s="476"/>
    </row>
    <row r="288" spans="1:7" s="447" customFormat="1" ht="38.25" x14ac:dyDescent="0.2">
      <c r="A288" s="757" t="s">
        <v>678</v>
      </c>
      <c r="B288" s="537" t="s">
        <v>679</v>
      </c>
      <c r="C288" s="545" t="s">
        <v>266</v>
      </c>
      <c r="D288" s="546">
        <v>76.930000000000007</v>
      </c>
      <c r="E288" s="540"/>
      <c r="F288" s="464">
        <f t="shared" si="10"/>
        <v>0</v>
      </c>
      <c r="G288" s="476"/>
    </row>
    <row r="289" spans="1:7" s="447" customFormat="1" x14ac:dyDescent="0.2">
      <c r="A289" s="755" t="s">
        <v>72</v>
      </c>
      <c r="B289" s="474" t="s">
        <v>508</v>
      </c>
      <c r="C289" s="460"/>
      <c r="D289" s="461"/>
      <c r="E289" s="462"/>
      <c r="F289" s="463"/>
      <c r="G289" s="468"/>
    </row>
    <row r="290" spans="1:7" s="447" customFormat="1" ht="38.25" x14ac:dyDescent="0.2">
      <c r="A290" s="757" t="s">
        <v>680</v>
      </c>
      <c r="B290" s="572" t="s">
        <v>681</v>
      </c>
      <c r="C290" s="538" t="s">
        <v>266</v>
      </c>
      <c r="D290" s="539">
        <v>1.08</v>
      </c>
      <c r="E290" s="573"/>
      <c r="F290" s="454">
        <f t="shared" ref="F290:F291" si="11">+D290*E290</f>
        <v>0</v>
      </c>
      <c r="G290" s="468"/>
    </row>
    <row r="291" spans="1:7" s="447" customFormat="1" ht="38.25" x14ac:dyDescent="0.2">
      <c r="A291" s="757" t="s">
        <v>682</v>
      </c>
      <c r="B291" s="572" t="s">
        <v>681</v>
      </c>
      <c r="C291" s="538" t="s">
        <v>266</v>
      </c>
      <c r="D291" s="539">
        <v>1.08</v>
      </c>
      <c r="E291" s="573"/>
      <c r="F291" s="454">
        <f t="shared" si="11"/>
        <v>0</v>
      </c>
      <c r="G291" s="468"/>
    </row>
    <row r="292" spans="1:7" s="447" customFormat="1" x14ac:dyDescent="0.2">
      <c r="A292" s="755" t="s">
        <v>73</v>
      </c>
      <c r="B292" s="474" t="s">
        <v>420</v>
      </c>
      <c r="C292" s="460"/>
      <c r="D292" s="461"/>
      <c r="E292" s="462"/>
      <c r="F292" s="463"/>
      <c r="G292" s="468"/>
    </row>
    <row r="293" spans="1:7" s="447" customFormat="1" ht="76.5" x14ac:dyDescent="0.2">
      <c r="A293" s="757" t="s">
        <v>683</v>
      </c>
      <c r="B293" s="552" t="s">
        <v>684</v>
      </c>
      <c r="C293" s="538" t="s">
        <v>13</v>
      </c>
      <c r="D293" s="539">
        <v>1</v>
      </c>
      <c r="E293" s="540"/>
      <c r="F293" s="454">
        <f t="shared" ref="F293:F294" si="12">+D293*E293</f>
        <v>0</v>
      </c>
      <c r="G293" s="468"/>
    </row>
    <row r="294" spans="1:7" s="447" customFormat="1" ht="51" x14ac:dyDescent="0.2">
      <c r="A294" s="757" t="s">
        <v>685</v>
      </c>
      <c r="B294" s="552" t="s">
        <v>686</v>
      </c>
      <c r="C294" s="538" t="s">
        <v>13</v>
      </c>
      <c r="D294" s="539">
        <v>1</v>
      </c>
      <c r="E294" s="540"/>
      <c r="F294" s="454">
        <f t="shared" si="12"/>
        <v>0</v>
      </c>
      <c r="G294" s="468"/>
    </row>
    <row r="295" spans="1:7" s="447" customFormat="1" x14ac:dyDescent="0.2">
      <c r="A295" s="755" t="s">
        <v>74</v>
      </c>
      <c r="B295" s="474" t="s">
        <v>473</v>
      </c>
      <c r="C295" s="460"/>
      <c r="D295" s="461"/>
      <c r="E295" s="462"/>
      <c r="F295" s="463"/>
      <c r="G295" s="468"/>
    </row>
    <row r="296" spans="1:7" s="447" customFormat="1" x14ac:dyDescent="0.2">
      <c r="A296" s="757" t="s">
        <v>687</v>
      </c>
      <c r="B296" s="559" t="s">
        <v>688</v>
      </c>
      <c r="C296" s="539" t="s">
        <v>266</v>
      </c>
      <c r="D296" s="539">
        <v>10</v>
      </c>
      <c r="E296" s="573"/>
      <c r="F296" s="454">
        <f t="shared" ref="F296:F297" si="13">+D296*E296</f>
        <v>0</v>
      </c>
      <c r="G296" s="468"/>
    </row>
    <row r="297" spans="1:7" s="447" customFormat="1" ht="25.5" x14ac:dyDescent="0.2">
      <c r="A297" s="757" t="s">
        <v>689</v>
      </c>
      <c r="B297" s="567" t="s">
        <v>489</v>
      </c>
      <c r="C297" s="539" t="s">
        <v>266</v>
      </c>
      <c r="D297" s="539">
        <v>145</v>
      </c>
      <c r="E297" s="568"/>
      <c r="F297" s="454">
        <f t="shared" si="13"/>
        <v>0</v>
      </c>
      <c r="G297" s="468"/>
    </row>
    <row r="298" spans="1:7" s="447" customFormat="1" ht="13.5" thickBot="1" x14ac:dyDescent="0.25">
      <c r="A298" s="758"/>
      <c r="B298" s="469" t="s">
        <v>22</v>
      </c>
      <c r="C298" s="455"/>
      <c r="D298" s="456"/>
      <c r="E298" s="457"/>
      <c r="F298" s="458"/>
      <c r="G298" s="470">
        <f>SUM(F265:F297)</f>
        <v>0</v>
      </c>
    </row>
    <row r="299" spans="1:7" s="447" customFormat="1" ht="13.5" customHeight="1" thickBot="1" x14ac:dyDescent="0.25">
      <c r="A299" s="471"/>
      <c r="B299" s="471"/>
      <c r="C299" s="471"/>
      <c r="D299" s="472"/>
      <c r="E299" s="473"/>
      <c r="F299" s="471"/>
      <c r="G299" s="471"/>
    </row>
    <row r="300" spans="1:7" s="447" customFormat="1" x14ac:dyDescent="0.2">
      <c r="A300" s="752" t="s">
        <v>75</v>
      </c>
      <c r="B300" s="466" t="s">
        <v>690</v>
      </c>
      <c r="C300" s="448"/>
      <c r="D300" s="449"/>
      <c r="E300" s="459"/>
      <c r="F300" s="451"/>
      <c r="G300" s="467"/>
    </row>
    <row r="301" spans="1:7" s="447" customFormat="1" x14ac:dyDescent="0.2">
      <c r="A301" s="755" t="s">
        <v>76</v>
      </c>
      <c r="B301" s="474" t="s">
        <v>292</v>
      </c>
      <c r="C301" s="460"/>
      <c r="D301" s="461"/>
      <c r="E301" s="462"/>
      <c r="F301" s="463"/>
      <c r="G301" s="468"/>
    </row>
    <row r="302" spans="1:7" s="447" customFormat="1" x14ac:dyDescent="0.2">
      <c r="A302" s="757" t="s">
        <v>77</v>
      </c>
      <c r="B302" s="543" t="s">
        <v>691</v>
      </c>
      <c r="C302" s="538" t="s">
        <v>266</v>
      </c>
      <c r="D302" s="539">
        <v>150</v>
      </c>
      <c r="E302" s="540"/>
      <c r="F302" s="454">
        <f t="shared" ref="F302:F316" si="14">+D302*E302</f>
        <v>0</v>
      </c>
      <c r="G302" s="468"/>
    </row>
    <row r="303" spans="1:7" s="447" customFormat="1" x14ac:dyDescent="0.2">
      <c r="A303" s="757" t="s">
        <v>78</v>
      </c>
      <c r="B303" s="543" t="s">
        <v>692</v>
      </c>
      <c r="C303" s="538" t="s">
        <v>266</v>
      </c>
      <c r="D303" s="539">
        <v>24</v>
      </c>
      <c r="E303" s="573"/>
      <c r="F303" s="454">
        <f t="shared" si="14"/>
        <v>0</v>
      </c>
      <c r="G303" s="468"/>
    </row>
    <row r="304" spans="1:7" s="447" customFormat="1" x14ac:dyDescent="0.2">
      <c r="A304" s="757" t="s">
        <v>79</v>
      </c>
      <c r="B304" s="544" t="s">
        <v>296</v>
      </c>
      <c r="C304" s="538" t="s">
        <v>266</v>
      </c>
      <c r="D304" s="539">
        <v>44</v>
      </c>
      <c r="E304" s="540"/>
      <c r="F304" s="454">
        <f t="shared" si="14"/>
        <v>0</v>
      </c>
      <c r="G304" s="468"/>
    </row>
    <row r="305" spans="1:7" s="447" customFormat="1" ht="25.5" x14ac:dyDescent="0.2">
      <c r="A305" s="757" t="s">
        <v>80</v>
      </c>
      <c r="B305" s="544" t="s">
        <v>298</v>
      </c>
      <c r="C305" s="538" t="s">
        <v>266</v>
      </c>
      <c r="D305" s="539">
        <v>44</v>
      </c>
      <c r="E305" s="540"/>
      <c r="F305" s="454">
        <f t="shared" si="14"/>
        <v>0</v>
      </c>
      <c r="G305" s="468"/>
    </row>
    <row r="306" spans="1:7" s="447" customFormat="1" x14ac:dyDescent="0.2">
      <c r="A306" s="757" t="s">
        <v>81</v>
      </c>
      <c r="B306" s="543" t="s">
        <v>693</v>
      </c>
      <c r="C306" s="538" t="s">
        <v>266</v>
      </c>
      <c r="D306" s="539">
        <v>45</v>
      </c>
      <c r="E306" s="573"/>
      <c r="F306" s="454">
        <f t="shared" si="14"/>
        <v>0</v>
      </c>
      <c r="G306" s="468"/>
    </row>
    <row r="307" spans="1:7" s="447" customFormat="1" ht="38.25" x14ac:dyDescent="0.2">
      <c r="A307" s="757" t="s">
        <v>82</v>
      </c>
      <c r="B307" s="572" t="s">
        <v>694</v>
      </c>
      <c r="C307" s="538" t="s">
        <v>266</v>
      </c>
      <c r="D307" s="539">
        <v>50</v>
      </c>
      <c r="E307" s="573"/>
      <c r="F307" s="454">
        <f t="shared" si="14"/>
        <v>0</v>
      </c>
      <c r="G307" s="468"/>
    </row>
    <row r="308" spans="1:7" s="447" customFormat="1" ht="14.25" x14ac:dyDescent="0.2">
      <c r="A308" s="757" t="s">
        <v>83</v>
      </c>
      <c r="B308" s="543" t="s">
        <v>695</v>
      </c>
      <c r="C308" s="538" t="s">
        <v>307</v>
      </c>
      <c r="D308" s="539">
        <v>16.100000000000001</v>
      </c>
      <c r="E308" s="573"/>
      <c r="F308" s="454">
        <f t="shared" si="14"/>
        <v>0</v>
      </c>
      <c r="G308" s="468"/>
    </row>
    <row r="309" spans="1:7" s="447" customFormat="1" x14ac:dyDescent="0.2">
      <c r="A309" s="757" t="s">
        <v>84</v>
      </c>
      <c r="B309" s="543" t="s">
        <v>309</v>
      </c>
      <c r="C309" s="538" t="s">
        <v>13</v>
      </c>
      <c r="D309" s="539">
        <v>6</v>
      </c>
      <c r="E309" s="573"/>
      <c r="F309" s="454">
        <f t="shared" si="14"/>
        <v>0</v>
      </c>
      <c r="G309" s="468"/>
    </row>
    <row r="310" spans="1:7" s="447" customFormat="1" ht="25.5" x14ac:dyDescent="0.2">
      <c r="A310" s="762" t="s">
        <v>85</v>
      </c>
      <c r="B310" s="541" t="s">
        <v>696</v>
      </c>
      <c r="C310" s="565" t="s">
        <v>266</v>
      </c>
      <c r="D310" s="566">
        <f>90*1.2</f>
        <v>108</v>
      </c>
      <c r="E310" s="574"/>
      <c r="F310" s="454">
        <f t="shared" si="14"/>
        <v>0</v>
      </c>
      <c r="G310" s="468"/>
    </row>
    <row r="311" spans="1:7" s="447" customFormat="1" ht="38.25" x14ac:dyDescent="0.2">
      <c r="A311" s="762" t="s">
        <v>86</v>
      </c>
      <c r="B311" s="541" t="s">
        <v>697</v>
      </c>
      <c r="C311" s="565" t="s">
        <v>266</v>
      </c>
      <c r="D311" s="566">
        <v>35</v>
      </c>
      <c r="E311" s="574"/>
      <c r="F311" s="454">
        <f t="shared" si="14"/>
        <v>0</v>
      </c>
      <c r="G311" s="468"/>
    </row>
    <row r="312" spans="1:7" s="447" customFormat="1" ht="25.5" x14ac:dyDescent="0.2">
      <c r="A312" s="757" t="s">
        <v>87</v>
      </c>
      <c r="B312" s="537" t="s">
        <v>698</v>
      </c>
      <c r="C312" s="538" t="s">
        <v>307</v>
      </c>
      <c r="D312" s="539">
        <v>40</v>
      </c>
      <c r="E312" s="573"/>
      <c r="F312" s="454">
        <f t="shared" si="14"/>
        <v>0</v>
      </c>
      <c r="G312" s="468"/>
    </row>
    <row r="313" spans="1:7" s="447" customFormat="1" ht="25.5" x14ac:dyDescent="0.2">
      <c r="A313" s="757" t="s">
        <v>88</v>
      </c>
      <c r="B313" s="537" t="s">
        <v>699</v>
      </c>
      <c r="C313" s="538" t="s">
        <v>307</v>
      </c>
      <c r="D313" s="539">
        <v>15</v>
      </c>
      <c r="E313" s="573"/>
      <c r="F313" s="454">
        <f t="shared" si="14"/>
        <v>0</v>
      </c>
      <c r="G313" s="468"/>
    </row>
    <row r="314" spans="1:7" s="447" customFormat="1" ht="25.5" x14ac:dyDescent="0.2">
      <c r="A314" s="757" t="s">
        <v>89</v>
      </c>
      <c r="B314" s="537" t="s">
        <v>700</v>
      </c>
      <c r="C314" s="538" t="s">
        <v>307</v>
      </c>
      <c r="D314" s="539">
        <v>5</v>
      </c>
      <c r="E314" s="573"/>
      <c r="F314" s="454">
        <f t="shared" si="14"/>
        <v>0</v>
      </c>
      <c r="G314" s="468"/>
    </row>
    <row r="315" spans="1:7" s="447" customFormat="1" ht="25.5" x14ac:dyDescent="0.2">
      <c r="A315" s="757" t="s">
        <v>90</v>
      </c>
      <c r="B315" s="537" t="s">
        <v>701</v>
      </c>
      <c r="C315" s="538" t="s">
        <v>266</v>
      </c>
      <c r="D315" s="539">
        <v>6</v>
      </c>
      <c r="E315" s="573"/>
      <c r="F315" s="454">
        <f t="shared" si="14"/>
        <v>0</v>
      </c>
      <c r="G315" s="468"/>
    </row>
    <row r="316" spans="1:7" s="447" customFormat="1" x14ac:dyDescent="0.2">
      <c r="A316" s="757" t="s">
        <v>91</v>
      </c>
      <c r="B316" s="537" t="s">
        <v>702</v>
      </c>
      <c r="C316" s="538" t="s">
        <v>266</v>
      </c>
      <c r="D316" s="539">
        <v>6</v>
      </c>
      <c r="E316" s="573"/>
      <c r="F316" s="454">
        <f t="shared" si="14"/>
        <v>0</v>
      </c>
      <c r="G316" s="468"/>
    </row>
    <row r="317" spans="1:7" s="447" customFormat="1" ht="13.5" thickBot="1" x14ac:dyDescent="0.25">
      <c r="A317" s="758"/>
      <c r="B317" s="469" t="s">
        <v>22</v>
      </c>
      <c r="C317" s="455"/>
      <c r="D317" s="456"/>
      <c r="E317" s="457"/>
      <c r="F317" s="458"/>
      <c r="G317" s="470">
        <f>SUM(F302:F316)</f>
        <v>0</v>
      </c>
    </row>
    <row r="318" spans="1:7" s="447" customFormat="1" ht="13.5" customHeight="1" thickBot="1" x14ac:dyDescent="0.25">
      <c r="A318" s="471"/>
      <c r="B318" s="471"/>
      <c r="C318" s="471"/>
      <c r="D318" s="472"/>
      <c r="E318" s="473"/>
      <c r="F318" s="471"/>
      <c r="G318" s="471"/>
    </row>
    <row r="319" spans="1:7" s="447" customFormat="1" ht="27.75" customHeight="1" x14ac:dyDescent="0.2">
      <c r="A319" s="752" t="s">
        <v>92</v>
      </c>
      <c r="B319" s="466" t="s">
        <v>703</v>
      </c>
      <c r="C319" s="448"/>
      <c r="D319" s="449"/>
      <c r="E319" s="459"/>
      <c r="F319" s="451"/>
      <c r="G319" s="467"/>
    </row>
    <row r="320" spans="1:7" s="447" customFormat="1" x14ac:dyDescent="0.2">
      <c r="A320" s="763" t="s">
        <v>93</v>
      </c>
      <c r="B320" s="477" t="s">
        <v>704</v>
      </c>
      <c r="C320" s="460"/>
      <c r="D320" s="461"/>
      <c r="E320" s="462"/>
      <c r="F320" s="463"/>
      <c r="G320" s="468"/>
    </row>
    <row r="321" spans="1:7" s="447" customFormat="1" x14ac:dyDescent="0.2">
      <c r="A321" s="757" t="s">
        <v>94</v>
      </c>
      <c r="B321" s="557" t="s">
        <v>691</v>
      </c>
      <c r="C321" s="562" t="s">
        <v>266</v>
      </c>
      <c r="D321" s="539">
        <v>55</v>
      </c>
      <c r="E321" s="540"/>
      <c r="F321" s="454">
        <f t="shared" ref="F321:F325" si="15">+D321*E321</f>
        <v>0</v>
      </c>
      <c r="G321" s="468"/>
    </row>
    <row r="322" spans="1:7" s="447" customFormat="1" x14ac:dyDescent="0.2">
      <c r="A322" s="757" t="s">
        <v>95</v>
      </c>
      <c r="B322" s="544" t="s">
        <v>296</v>
      </c>
      <c r="C322" s="562" t="s">
        <v>266</v>
      </c>
      <c r="D322" s="539">
        <v>11</v>
      </c>
      <c r="E322" s="540"/>
      <c r="F322" s="454">
        <f t="shared" si="15"/>
        <v>0</v>
      </c>
      <c r="G322" s="468"/>
    </row>
    <row r="323" spans="1:7" s="447" customFormat="1" ht="25.5" x14ac:dyDescent="0.2">
      <c r="A323" s="757" t="s">
        <v>96</v>
      </c>
      <c r="B323" s="544" t="s">
        <v>298</v>
      </c>
      <c r="C323" s="562" t="s">
        <v>266</v>
      </c>
      <c r="D323" s="539">
        <v>11</v>
      </c>
      <c r="E323" s="540"/>
      <c r="F323" s="454">
        <f t="shared" si="15"/>
        <v>0</v>
      </c>
      <c r="G323" s="468"/>
    </row>
    <row r="324" spans="1:7" s="447" customFormat="1" x14ac:dyDescent="0.2">
      <c r="A324" s="757" t="s">
        <v>97</v>
      </c>
      <c r="B324" s="543" t="s">
        <v>300</v>
      </c>
      <c r="C324" s="562" t="s">
        <v>266</v>
      </c>
      <c r="D324" s="539">
        <v>11</v>
      </c>
      <c r="E324" s="540"/>
      <c r="F324" s="454">
        <f t="shared" si="15"/>
        <v>0</v>
      </c>
      <c r="G324" s="468"/>
    </row>
    <row r="325" spans="1:7" s="447" customFormat="1" x14ac:dyDescent="0.2">
      <c r="A325" s="757" t="s">
        <v>98</v>
      </c>
      <c r="B325" s="543" t="s">
        <v>302</v>
      </c>
      <c r="C325" s="562" t="s">
        <v>266</v>
      </c>
      <c r="D325" s="539">
        <v>55</v>
      </c>
      <c r="E325" s="540"/>
      <c r="F325" s="454">
        <f t="shared" si="15"/>
        <v>0</v>
      </c>
      <c r="G325" s="468"/>
    </row>
    <row r="326" spans="1:7" s="447" customFormat="1" x14ac:dyDescent="0.2">
      <c r="A326" s="755" t="s">
        <v>99</v>
      </c>
      <c r="B326" s="474" t="s">
        <v>705</v>
      </c>
      <c r="C326" s="460"/>
      <c r="D326" s="461"/>
      <c r="E326" s="462"/>
      <c r="F326" s="463"/>
      <c r="G326" s="468"/>
    </row>
    <row r="327" spans="1:7" s="447" customFormat="1" x14ac:dyDescent="0.2">
      <c r="A327" s="757" t="s">
        <v>100</v>
      </c>
      <c r="B327" s="543" t="s">
        <v>707</v>
      </c>
      <c r="C327" s="562" t="s">
        <v>266</v>
      </c>
      <c r="D327" s="539">
        <v>165</v>
      </c>
      <c r="E327" s="540"/>
      <c r="F327" s="454">
        <f t="shared" ref="F327:F332" si="16">+D327*E327</f>
        <v>0</v>
      </c>
      <c r="G327" s="468"/>
    </row>
    <row r="328" spans="1:7" s="447" customFormat="1" x14ac:dyDescent="0.2">
      <c r="A328" s="757" t="s">
        <v>101</v>
      </c>
      <c r="B328" s="544" t="s">
        <v>296</v>
      </c>
      <c r="C328" s="562" t="s">
        <v>266</v>
      </c>
      <c r="D328" s="539">
        <v>33</v>
      </c>
      <c r="E328" s="540"/>
      <c r="F328" s="454">
        <f t="shared" si="16"/>
        <v>0</v>
      </c>
      <c r="G328" s="468"/>
    </row>
    <row r="329" spans="1:7" s="447" customFormat="1" ht="25.5" x14ac:dyDescent="0.2">
      <c r="A329" s="757" t="s">
        <v>102</v>
      </c>
      <c r="B329" s="544" t="s">
        <v>298</v>
      </c>
      <c r="C329" s="562" t="s">
        <v>266</v>
      </c>
      <c r="D329" s="539">
        <v>33</v>
      </c>
      <c r="E329" s="540"/>
      <c r="F329" s="454">
        <f t="shared" si="16"/>
        <v>0</v>
      </c>
      <c r="G329" s="468"/>
    </row>
    <row r="330" spans="1:7" s="447" customFormat="1" x14ac:dyDescent="0.2">
      <c r="A330" s="757" t="s">
        <v>103</v>
      </c>
      <c r="B330" s="543" t="s">
        <v>300</v>
      </c>
      <c r="C330" s="562" t="s">
        <v>266</v>
      </c>
      <c r="D330" s="539">
        <v>33</v>
      </c>
      <c r="E330" s="540"/>
      <c r="F330" s="454">
        <f t="shared" si="16"/>
        <v>0</v>
      </c>
      <c r="G330" s="468"/>
    </row>
    <row r="331" spans="1:7" s="447" customFormat="1" x14ac:dyDescent="0.2">
      <c r="A331" s="757" t="s">
        <v>104</v>
      </c>
      <c r="B331" s="543" t="s">
        <v>302</v>
      </c>
      <c r="C331" s="562" t="s">
        <v>266</v>
      </c>
      <c r="D331" s="539">
        <v>165</v>
      </c>
      <c r="E331" s="540"/>
      <c r="F331" s="454">
        <f t="shared" si="16"/>
        <v>0</v>
      </c>
      <c r="G331" s="468"/>
    </row>
    <row r="332" spans="1:7" s="447" customFormat="1" x14ac:dyDescent="0.2">
      <c r="A332" s="757" t="s">
        <v>105</v>
      </c>
      <c r="B332" s="543" t="s">
        <v>708</v>
      </c>
      <c r="C332" s="562" t="s">
        <v>266</v>
      </c>
      <c r="D332" s="539">
        <v>4.5</v>
      </c>
      <c r="E332" s="540"/>
      <c r="F332" s="454">
        <f t="shared" si="16"/>
        <v>0</v>
      </c>
      <c r="G332" s="468"/>
    </row>
    <row r="333" spans="1:7" s="447" customFormat="1" x14ac:dyDescent="0.2">
      <c r="A333" s="755" t="s">
        <v>106</v>
      </c>
      <c r="B333" s="474" t="s">
        <v>706</v>
      </c>
      <c r="C333" s="460"/>
      <c r="D333" s="461"/>
      <c r="E333" s="462"/>
      <c r="F333" s="463"/>
      <c r="G333" s="468"/>
    </row>
    <row r="334" spans="1:7" s="447" customFormat="1" ht="25.5" x14ac:dyDescent="0.2">
      <c r="A334" s="757" t="s">
        <v>107</v>
      </c>
      <c r="B334" s="544" t="s">
        <v>709</v>
      </c>
      <c r="C334" s="562" t="s">
        <v>266</v>
      </c>
      <c r="D334" s="539">
        <v>40</v>
      </c>
      <c r="E334" s="573"/>
      <c r="F334" s="454">
        <f t="shared" ref="F334:F335" si="17">+D334*E334</f>
        <v>0</v>
      </c>
      <c r="G334" s="468"/>
    </row>
    <row r="335" spans="1:7" s="447" customFormat="1" ht="25.5" x14ac:dyDescent="0.2">
      <c r="A335" s="757" t="s">
        <v>108</v>
      </c>
      <c r="B335" s="544" t="s">
        <v>710</v>
      </c>
      <c r="C335" s="538" t="s">
        <v>266</v>
      </c>
      <c r="D335" s="539">
        <v>40</v>
      </c>
      <c r="E335" s="573"/>
      <c r="F335" s="454">
        <f t="shared" si="17"/>
        <v>0</v>
      </c>
      <c r="G335" s="468"/>
    </row>
    <row r="336" spans="1:7" s="447" customFormat="1" ht="13.5" thickBot="1" x14ac:dyDescent="0.25">
      <c r="A336" s="758"/>
      <c r="B336" s="469" t="s">
        <v>22</v>
      </c>
      <c r="C336" s="455"/>
      <c r="D336" s="456"/>
      <c r="E336" s="457"/>
      <c r="F336" s="458"/>
      <c r="G336" s="470">
        <f>SUM(F321:F335)</f>
        <v>0</v>
      </c>
    </row>
    <row r="337" spans="1:7" s="447" customFormat="1" ht="13.5" customHeight="1" thickBot="1" x14ac:dyDescent="0.25">
      <c r="A337" s="471"/>
      <c r="B337" s="471"/>
      <c r="C337" s="471"/>
      <c r="D337" s="472"/>
      <c r="E337" s="473"/>
      <c r="F337" s="471"/>
      <c r="G337" s="471"/>
    </row>
    <row r="338" spans="1:7" s="447" customFormat="1" x14ac:dyDescent="0.2">
      <c r="A338" s="752" t="s">
        <v>109</v>
      </c>
      <c r="B338" s="466" t="s">
        <v>711</v>
      </c>
      <c r="C338" s="448"/>
      <c r="D338" s="449"/>
      <c r="E338" s="459"/>
      <c r="F338" s="450"/>
      <c r="G338" s="467"/>
    </row>
    <row r="339" spans="1:7" s="447" customFormat="1" x14ac:dyDescent="0.2">
      <c r="A339" s="763" t="s">
        <v>110</v>
      </c>
      <c r="B339" s="477" t="s">
        <v>712</v>
      </c>
      <c r="C339" s="460"/>
      <c r="D339" s="461"/>
      <c r="E339" s="462"/>
      <c r="F339" s="463"/>
      <c r="G339" s="468"/>
    </row>
    <row r="340" spans="1:7" s="447" customFormat="1" x14ac:dyDescent="0.2">
      <c r="A340" s="757" t="s">
        <v>111</v>
      </c>
      <c r="B340" s="537" t="s">
        <v>691</v>
      </c>
      <c r="C340" s="562" t="s">
        <v>266</v>
      </c>
      <c r="D340" s="539">
        <v>790</v>
      </c>
      <c r="E340" s="540"/>
      <c r="F340" s="454">
        <f t="shared" ref="F340:F367" si="18">+D340*E340</f>
        <v>0</v>
      </c>
      <c r="G340" s="468"/>
    </row>
    <row r="341" spans="1:7" s="447" customFormat="1" x14ac:dyDescent="0.2">
      <c r="A341" s="757" t="s">
        <v>112</v>
      </c>
      <c r="B341" s="544" t="s">
        <v>296</v>
      </c>
      <c r="C341" s="562" t="s">
        <v>266</v>
      </c>
      <c r="D341" s="539">
        <v>118</v>
      </c>
      <c r="E341" s="540"/>
      <c r="F341" s="454">
        <f t="shared" si="18"/>
        <v>0</v>
      </c>
      <c r="G341" s="468"/>
    </row>
    <row r="342" spans="1:7" s="447" customFormat="1" ht="25.5" x14ac:dyDescent="0.2">
      <c r="A342" s="757" t="s">
        <v>113</v>
      </c>
      <c r="B342" s="544" t="s">
        <v>298</v>
      </c>
      <c r="C342" s="562" t="s">
        <v>266</v>
      </c>
      <c r="D342" s="563">
        <v>118</v>
      </c>
      <c r="E342" s="540"/>
      <c r="F342" s="454">
        <f t="shared" si="18"/>
        <v>0</v>
      </c>
      <c r="G342" s="468"/>
    </row>
    <row r="343" spans="1:7" s="447" customFormat="1" ht="38.25" x14ac:dyDescent="0.2">
      <c r="A343" s="757" t="s">
        <v>114</v>
      </c>
      <c r="B343" s="544" t="s">
        <v>713</v>
      </c>
      <c r="C343" s="562" t="s">
        <v>266</v>
      </c>
      <c r="D343" s="539">
        <v>10</v>
      </c>
      <c r="E343" s="573"/>
      <c r="F343" s="454">
        <f t="shared" si="18"/>
        <v>0</v>
      </c>
      <c r="G343" s="468"/>
    </row>
    <row r="344" spans="1:7" s="447" customFormat="1" x14ac:dyDescent="0.2">
      <c r="A344" s="757" t="s">
        <v>115</v>
      </c>
      <c r="B344" s="537" t="s">
        <v>300</v>
      </c>
      <c r="C344" s="562" t="s">
        <v>266</v>
      </c>
      <c r="D344" s="563">
        <v>118</v>
      </c>
      <c r="E344" s="540"/>
      <c r="F344" s="454">
        <f t="shared" si="18"/>
        <v>0</v>
      </c>
      <c r="G344" s="468"/>
    </row>
    <row r="345" spans="1:7" s="447" customFormat="1" ht="25.5" x14ac:dyDescent="0.2">
      <c r="A345" s="757" t="s">
        <v>116</v>
      </c>
      <c r="B345" s="537" t="s">
        <v>714</v>
      </c>
      <c r="C345" s="562" t="s">
        <v>266</v>
      </c>
      <c r="D345" s="563">
        <v>105</v>
      </c>
      <c r="E345" s="540"/>
      <c r="F345" s="454">
        <f t="shared" si="18"/>
        <v>0</v>
      </c>
      <c r="G345" s="468"/>
    </row>
    <row r="346" spans="1:7" s="447" customFormat="1" x14ac:dyDescent="0.2">
      <c r="A346" s="757" t="s">
        <v>117</v>
      </c>
      <c r="B346" s="537" t="s">
        <v>715</v>
      </c>
      <c r="C346" s="562" t="s">
        <v>266</v>
      </c>
      <c r="D346" s="539">
        <v>790</v>
      </c>
      <c r="E346" s="540"/>
      <c r="F346" s="454">
        <f t="shared" si="18"/>
        <v>0</v>
      </c>
      <c r="G346" s="468"/>
    </row>
    <row r="347" spans="1:7" s="447" customFormat="1" ht="14.25" x14ac:dyDescent="0.2">
      <c r="A347" s="757" t="s">
        <v>716</v>
      </c>
      <c r="B347" s="537" t="s">
        <v>695</v>
      </c>
      <c r="C347" s="538" t="s">
        <v>307</v>
      </c>
      <c r="D347" s="563">
        <v>179</v>
      </c>
      <c r="E347" s="573"/>
      <c r="F347" s="454">
        <f t="shared" si="18"/>
        <v>0</v>
      </c>
      <c r="G347" s="468"/>
    </row>
    <row r="348" spans="1:7" s="447" customFormat="1" x14ac:dyDescent="0.2">
      <c r="A348" s="757" t="s">
        <v>717</v>
      </c>
      <c r="B348" s="537" t="s">
        <v>309</v>
      </c>
      <c r="C348" s="538" t="s">
        <v>13</v>
      </c>
      <c r="D348" s="563">
        <v>80</v>
      </c>
      <c r="E348" s="573"/>
      <c r="F348" s="454">
        <f t="shared" si="18"/>
        <v>0</v>
      </c>
      <c r="G348" s="468"/>
    </row>
    <row r="349" spans="1:7" s="447" customFormat="1" x14ac:dyDescent="0.2">
      <c r="A349" s="757" t="s">
        <v>718</v>
      </c>
      <c r="B349" s="537" t="s">
        <v>719</v>
      </c>
      <c r="C349" s="562" t="s">
        <v>307</v>
      </c>
      <c r="D349" s="563">
        <f>40*3.2</f>
        <v>128</v>
      </c>
      <c r="E349" s="573"/>
      <c r="F349" s="454">
        <f t="shared" si="18"/>
        <v>0</v>
      </c>
      <c r="G349" s="468"/>
    </row>
    <row r="350" spans="1:7" s="447" customFormat="1" ht="25.5" x14ac:dyDescent="0.2">
      <c r="A350" s="757" t="s">
        <v>720</v>
      </c>
      <c r="B350" s="537" t="s">
        <v>721</v>
      </c>
      <c r="C350" s="562" t="s">
        <v>307</v>
      </c>
      <c r="D350" s="563">
        <f>40*3.2</f>
        <v>128</v>
      </c>
      <c r="E350" s="573"/>
      <c r="F350" s="454">
        <f t="shared" si="18"/>
        <v>0</v>
      </c>
      <c r="G350" s="468"/>
    </row>
    <row r="351" spans="1:7" s="447" customFormat="1" ht="25.5" x14ac:dyDescent="0.2">
      <c r="A351" s="757" t="s">
        <v>722</v>
      </c>
      <c r="B351" s="544" t="s">
        <v>723</v>
      </c>
      <c r="C351" s="562" t="s">
        <v>266</v>
      </c>
      <c r="D351" s="539">
        <v>51.2</v>
      </c>
      <c r="E351" s="573"/>
      <c r="F351" s="454">
        <f t="shared" si="18"/>
        <v>0</v>
      </c>
      <c r="G351" s="468"/>
    </row>
    <row r="352" spans="1:7" s="447" customFormat="1" x14ac:dyDescent="0.2">
      <c r="A352" s="757" t="s">
        <v>724</v>
      </c>
      <c r="B352" s="537" t="s">
        <v>725</v>
      </c>
      <c r="C352" s="562" t="s">
        <v>307</v>
      </c>
      <c r="D352" s="563">
        <v>12</v>
      </c>
      <c r="E352" s="573"/>
      <c r="F352" s="454">
        <f t="shared" si="18"/>
        <v>0</v>
      </c>
      <c r="G352" s="468"/>
    </row>
    <row r="353" spans="1:7" s="447" customFormat="1" ht="25.5" x14ac:dyDescent="0.2">
      <c r="A353" s="757" t="s">
        <v>726</v>
      </c>
      <c r="B353" s="572" t="s">
        <v>504</v>
      </c>
      <c r="C353" s="562" t="s">
        <v>266</v>
      </c>
      <c r="D353" s="539">
        <v>115</v>
      </c>
      <c r="E353" s="573"/>
      <c r="F353" s="454">
        <f t="shared" si="18"/>
        <v>0</v>
      </c>
      <c r="G353" s="468"/>
    </row>
    <row r="354" spans="1:7" s="447" customFormat="1" ht="25.5" x14ac:dyDescent="0.2">
      <c r="A354" s="757" t="s">
        <v>727</v>
      </c>
      <c r="B354" s="537" t="s">
        <v>728</v>
      </c>
      <c r="C354" s="562" t="s">
        <v>266</v>
      </c>
      <c r="D354" s="539">
        <v>645</v>
      </c>
      <c r="E354" s="573"/>
      <c r="F354" s="454">
        <f t="shared" si="18"/>
        <v>0</v>
      </c>
      <c r="G354" s="468"/>
    </row>
    <row r="355" spans="1:7" s="447" customFormat="1" ht="25.5" x14ac:dyDescent="0.2">
      <c r="A355" s="757" t="s">
        <v>729</v>
      </c>
      <c r="B355" s="537" t="s">
        <v>730</v>
      </c>
      <c r="C355" s="562" t="s">
        <v>307</v>
      </c>
      <c r="D355" s="539">
        <v>18.850000000000001</v>
      </c>
      <c r="E355" s="573"/>
      <c r="F355" s="454">
        <f t="shared" si="18"/>
        <v>0</v>
      </c>
      <c r="G355" s="468"/>
    </row>
    <row r="356" spans="1:7" s="447" customFormat="1" x14ac:dyDescent="0.2">
      <c r="A356" s="763" t="s">
        <v>118</v>
      </c>
      <c r="B356" s="477" t="s">
        <v>731</v>
      </c>
      <c r="C356" s="460"/>
      <c r="D356" s="461"/>
      <c r="E356" s="462"/>
      <c r="F356" s="463"/>
      <c r="G356" s="468"/>
    </row>
    <row r="357" spans="1:7" s="447" customFormat="1" ht="38.25" x14ac:dyDescent="0.2">
      <c r="A357" s="757" t="s">
        <v>119</v>
      </c>
      <c r="B357" s="541" t="s">
        <v>732</v>
      </c>
      <c r="C357" s="562" t="s">
        <v>266</v>
      </c>
      <c r="D357" s="539">
        <v>500</v>
      </c>
      <c r="E357" s="574"/>
      <c r="F357" s="454">
        <f t="shared" si="18"/>
        <v>0</v>
      </c>
      <c r="G357" s="468"/>
    </row>
    <row r="358" spans="1:7" s="447" customFormat="1" ht="38.25" x14ac:dyDescent="0.2">
      <c r="A358" s="757" t="s">
        <v>120</v>
      </c>
      <c r="B358" s="541" t="s">
        <v>733</v>
      </c>
      <c r="C358" s="562" t="s">
        <v>13</v>
      </c>
      <c r="D358" s="539">
        <v>712.6</v>
      </c>
      <c r="E358" s="574"/>
      <c r="F358" s="454">
        <f t="shared" si="18"/>
        <v>0</v>
      </c>
      <c r="G358" s="468"/>
    </row>
    <row r="359" spans="1:7" s="447" customFormat="1" x14ac:dyDescent="0.2">
      <c r="A359" s="757" t="s">
        <v>121</v>
      </c>
      <c r="B359" s="543" t="s">
        <v>734</v>
      </c>
      <c r="C359" s="562" t="s">
        <v>266</v>
      </c>
      <c r="D359" s="539">
        <v>3.75</v>
      </c>
      <c r="E359" s="574"/>
      <c r="F359" s="454">
        <f t="shared" si="18"/>
        <v>0</v>
      </c>
      <c r="G359" s="468"/>
    </row>
    <row r="360" spans="1:7" s="447" customFormat="1" ht="25.5" x14ac:dyDescent="0.2">
      <c r="A360" s="757" t="s">
        <v>122</v>
      </c>
      <c r="B360" s="537" t="s">
        <v>735</v>
      </c>
      <c r="C360" s="562" t="s">
        <v>266</v>
      </c>
      <c r="D360" s="539">
        <v>8.75</v>
      </c>
      <c r="E360" s="574"/>
      <c r="F360" s="454">
        <f t="shared" si="18"/>
        <v>0</v>
      </c>
      <c r="G360" s="468"/>
    </row>
    <row r="361" spans="1:7" s="447" customFormat="1" ht="25.5" x14ac:dyDescent="0.2">
      <c r="A361" s="757" t="s">
        <v>123</v>
      </c>
      <c r="B361" s="537" t="s">
        <v>736</v>
      </c>
      <c r="C361" s="562" t="s">
        <v>266</v>
      </c>
      <c r="D361" s="539">
        <v>10.75</v>
      </c>
      <c r="E361" s="574"/>
      <c r="F361" s="454">
        <f t="shared" si="18"/>
        <v>0</v>
      </c>
      <c r="G361" s="468"/>
    </row>
    <row r="362" spans="1:7" s="447" customFormat="1" x14ac:dyDescent="0.2">
      <c r="A362" s="763" t="s">
        <v>124</v>
      </c>
      <c r="B362" s="477" t="s">
        <v>508</v>
      </c>
      <c r="C362" s="460"/>
      <c r="D362" s="461"/>
      <c r="E362" s="462"/>
      <c r="F362" s="463"/>
      <c r="G362" s="468"/>
    </row>
    <row r="363" spans="1:7" s="447" customFormat="1" ht="38.25" x14ac:dyDescent="0.2">
      <c r="A363" s="757" t="s">
        <v>125</v>
      </c>
      <c r="B363" s="572" t="s">
        <v>737</v>
      </c>
      <c r="C363" s="538" t="s">
        <v>13</v>
      </c>
      <c r="D363" s="539">
        <v>2.06</v>
      </c>
      <c r="E363" s="573"/>
      <c r="F363" s="454">
        <f t="shared" si="18"/>
        <v>0</v>
      </c>
      <c r="G363" s="468"/>
    </row>
    <row r="364" spans="1:7" s="447" customFormat="1" ht="38.25" x14ac:dyDescent="0.2">
      <c r="A364" s="757" t="s">
        <v>126</v>
      </c>
      <c r="B364" s="572" t="s">
        <v>737</v>
      </c>
      <c r="C364" s="538" t="s">
        <v>13</v>
      </c>
      <c r="D364" s="539">
        <v>2.06</v>
      </c>
      <c r="E364" s="573"/>
      <c r="F364" s="454">
        <f t="shared" si="18"/>
        <v>0</v>
      </c>
      <c r="G364" s="468"/>
    </row>
    <row r="365" spans="1:7" s="447" customFormat="1" x14ac:dyDescent="0.2">
      <c r="A365" s="763" t="s">
        <v>127</v>
      </c>
      <c r="B365" s="477" t="s">
        <v>473</v>
      </c>
      <c r="C365" s="460"/>
      <c r="D365" s="461"/>
      <c r="E365" s="462"/>
      <c r="F365" s="463"/>
      <c r="G365" s="468"/>
    </row>
    <row r="366" spans="1:7" s="447" customFormat="1" ht="38.25" x14ac:dyDescent="0.2">
      <c r="A366" s="757" t="s">
        <v>128</v>
      </c>
      <c r="B366" s="544" t="s">
        <v>738</v>
      </c>
      <c r="C366" s="538" t="s">
        <v>266</v>
      </c>
      <c r="D366" s="539">
        <v>90.2</v>
      </c>
      <c r="E366" s="573"/>
      <c r="F366" s="454">
        <f t="shared" si="18"/>
        <v>0</v>
      </c>
      <c r="G366" s="468"/>
    </row>
    <row r="367" spans="1:7" s="447" customFormat="1" ht="25.5" x14ac:dyDescent="0.2">
      <c r="A367" s="757" t="s">
        <v>129</v>
      </c>
      <c r="B367" s="572" t="s">
        <v>710</v>
      </c>
      <c r="C367" s="538" t="s">
        <v>266</v>
      </c>
      <c r="D367" s="539">
        <v>90.2</v>
      </c>
      <c r="E367" s="573"/>
      <c r="F367" s="454">
        <f t="shared" si="18"/>
        <v>0</v>
      </c>
      <c r="G367" s="468"/>
    </row>
    <row r="368" spans="1:7" s="447" customFormat="1" ht="13.5" thickBot="1" x14ac:dyDescent="0.25">
      <c r="A368" s="758"/>
      <c r="B368" s="469" t="s">
        <v>22</v>
      </c>
      <c r="C368" s="455"/>
      <c r="D368" s="456"/>
      <c r="E368" s="457"/>
      <c r="F368" s="458"/>
      <c r="G368" s="470">
        <f>SUM(F339:F367)</f>
        <v>0</v>
      </c>
    </row>
    <row r="369" spans="1:7" s="447" customFormat="1" ht="13.5" customHeight="1" thickBot="1" x14ac:dyDescent="0.25">
      <c r="A369" s="471"/>
      <c r="B369" s="471"/>
      <c r="C369" s="471"/>
      <c r="D369" s="472"/>
      <c r="E369" s="473"/>
      <c r="F369" s="471"/>
      <c r="G369" s="471"/>
    </row>
    <row r="370" spans="1:7" s="447" customFormat="1" x14ac:dyDescent="0.2">
      <c r="A370" s="752" t="s">
        <v>130</v>
      </c>
      <c r="B370" s="466" t="s">
        <v>739</v>
      </c>
      <c r="C370" s="448"/>
      <c r="D370" s="449"/>
      <c r="E370" s="459"/>
      <c r="F370" s="451"/>
      <c r="G370" s="467"/>
    </row>
    <row r="371" spans="1:7" s="447" customFormat="1" x14ac:dyDescent="0.2">
      <c r="A371" s="763" t="s">
        <v>131</v>
      </c>
      <c r="B371" s="477" t="s">
        <v>292</v>
      </c>
      <c r="C371" s="460"/>
      <c r="D371" s="461"/>
      <c r="E371" s="462"/>
      <c r="F371" s="463"/>
      <c r="G371" s="468"/>
    </row>
    <row r="372" spans="1:7" s="447" customFormat="1" x14ac:dyDescent="0.2">
      <c r="A372" s="757" t="s">
        <v>132</v>
      </c>
      <c r="B372" s="543" t="s">
        <v>707</v>
      </c>
      <c r="C372" s="538" t="s">
        <v>16</v>
      </c>
      <c r="D372" s="539">
        <v>661</v>
      </c>
      <c r="E372" s="540"/>
      <c r="F372" s="454">
        <f t="shared" ref="F372:F403" si="19">+D372*E372</f>
        <v>0</v>
      </c>
      <c r="G372" s="468"/>
    </row>
    <row r="373" spans="1:7" s="447" customFormat="1" x14ac:dyDescent="0.2">
      <c r="A373" s="757" t="s">
        <v>133</v>
      </c>
      <c r="B373" s="544" t="s">
        <v>296</v>
      </c>
      <c r="C373" s="545" t="s">
        <v>16</v>
      </c>
      <c r="D373" s="539">
        <v>140</v>
      </c>
      <c r="E373" s="540"/>
      <c r="F373" s="454">
        <f t="shared" si="19"/>
        <v>0</v>
      </c>
      <c r="G373" s="468"/>
    </row>
    <row r="374" spans="1:7" s="447" customFormat="1" ht="25.5" x14ac:dyDescent="0.2">
      <c r="A374" s="757" t="s">
        <v>134</v>
      </c>
      <c r="B374" s="544" t="s">
        <v>298</v>
      </c>
      <c r="C374" s="538" t="s">
        <v>16</v>
      </c>
      <c r="D374" s="539">
        <v>140</v>
      </c>
      <c r="E374" s="540"/>
      <c r="F374" s="454">
        <f t="shared" si="19"/>
        <v>0</v>
      </c>
      <c r="G374" s="468"/>
    </row>
    <row r="375" spans="1:7" s="447" customFormat="1" x14ac:dyDescent="0.2">
      <c r="A375" s="757" t="s">
        <v>135</v>
      </c>
      <c r="B375" s="543" t="s">
        <v>300</v>
      </c>
      <c r="C375" s="538" t="s">
        <v>16</v>
      </c>
      <c r="D375" s="539">
        <v>140</v>
      </c>
      <c r="E375" s="540"/>
      <c r="F375" s="454">
        <f t="shared" si="19"/>
        <v>0</v>
      </c>
      <c r="G375" s="468"/>
    </row>
    <row r="376" spans="1:7" s="447" customFormat="1" x14ac:dyDescent="0.2">
      <c r="A376" s="757" t="s">
        <v>136</v>
      </c>
      <c r="B376" s="543" t="s">
        <v>302</v>
      </c>
      <c r="C376" s="538" t="s">
        <v>16</v>
      </c>
      <c r="D376" s="539">
        <f>254.83*1.2</f>
        <v>305.8</v>
      </c>
      <c r="E376" s="540"/>
      <c r="F376" s="454">
        <f t="shared" si="19"/>
        <v>0</v>
      </c>
      <c r="G376" s="468"/>
    </row>
    <row r="377" spans="1:7" s="447" customFormat="1" ht="25.5" x14ac:dyDescent="0.2">
      <c r="A377" s="757" t="s">
        <v>137</v>
      </c>
      <c r="B377" s="544" t="s">
        <v>740</v>
      </c>
      <c r="C377" s="562" t="s">
        <v>16</v>
      </c>
      <c r="D377" s="539">
        <f>(58.03+44+44+13.51+6.11)*1.15</f>
        <v>190.5</v>
      </c>
      <c r="E377" s="573"/>
      <c r="F377" s="454">
        <f t="shared" si="19"/>
        <v>0</v>
      </c>
      <c r="G377" s="468"/>
    </row>
    <row r="378" spans="1:7" s="447" customFormat="1" x14ac:dyDescent="0.2">
      <c r="A378" s="757" t="s">
        <v>138</v>
      </c>
      <c r="B378" s="543" t="s">
        <v>741</v>
      </c>
      <c r="C378" s="538" t="s">
        <v>16</v>
      </c>
      <c r="D378" s="539">
        <f>D379*0.4</f>
        <v>567.98</v>
      </c>
      <c r="E378" s="540"/>
      <c r="F378" s="454">
        <f t="shared" si="19"/>
        <v>0</v>
      </c>
      <c r="G378" s="468"/>
    </row>
    <row r="379" spans="1:7" s="447" customFormat="1" x14ac:dyDescent="0.2">
      <c r="A379" s="757" t="s">
        <v>742</v>
      </c>
      <c r="B379" s="543" t="s">
        <v>743</v>
      </c>
      <c r="C379" s="538" t="s">
        <v>16</v>
      </c>
      <c r="D379" s="539">
        <f>1183.28*1.2</f>
        <v>1419.94</v>
      </c>
      <c r="E379" s="540"/>
      <c r="F379" s="454">
        <f t="shared" si="19"/>
        <v>0</v>
      </c>
      <c r="G379" s="468"/>
    </row>
    <row r="380" spans="1:7" s="447" customFormat="1" x14ac:dyDescent="0.2">
      <c r="A380" s="757" t="s">
        <v>744</v>
      </c>
      <c r="B380" s="544" t="s">
        <v>745</v>
      </c>
      <c r="C380" s="538" t="s">
        <v>16</v>
      </c>
      <c r="D380" s="539">
        <v>400</v>
      </c>
      <c r="E380" s="540"/>
      <c r="F380" s="454">
        <f t="shared" si="19"/>
        <v>0</v>
      </c>
      <c r="G380" s="468"/>
    </row>
    <row r="381" spans="1:7" s="447" customFormat="1" ht="25.5" x14ac:dyDescent="0.2">
      <c r="A381" s="762" t="s">
        <v>746</v>
      </c>
      <c r="B381" s="541" t="s">
        <v>747</v>
      </c>
      <c r="C381" s="565" t="s">
        <v>16</v>
      </c>
      <c r="D381" s="566">
        <v>400</v>
      </c>
      <c r="E381" s="560"/>
      <c r="F381" s="454">
        <f t="shared" si="19"/>
        <v>0</v>
      </c>
      <c r="G381" s="468"/>
    </row>
    <row r="382" spans="1:7" s="447" customFormat="1" x14ac:dyDescent="0.2">
      <c r="A382" s="762" t="s">
        <v>748</v>
      </c>
      <c r="B382" s="541" t="s">
        <v>749</v>
      </c>
      <c r="C382" s="565" t="s">
        <v>16</v>
      </c>
      <c r="D382" s="566">
        <v>100</v>
      </c>
      <c r="E382" s="560"/>
      <c r="F382" s="454">
        <f t="shared" si="19"/>
        <v>0</v>
      </c>
      <c r="G382" s="468"/>
    </row>
    <row r="383" spans="1:7" s="447" customFormat="1" ht="25.5" x14ac:dyDescent="0.2">
      <c r="A383" s="762" t="s">
        <v>750</v>
      </c>
      <c r="B383" s="541" t="s">
        <v>751</v>
      </c>
      <c r="C383" s="565" t="s">
        <v>16</v>
      </c>
      <c r="D383" s="566">
        <v>100</v>
      </c>
      <c r="E383" s="560"/>
      <c r="F383" s="454">
        <f t="shared" si="19"/>
        <v>0</v>
      </c>
      <c r="G383" s="468"/>
    </row>
    <row r="384" spans="1:7" s="447" customFormat="1" ht="25.5" customHeight="1" x14ac:dyDescent="0.2">
      <c r="A384" s="763" t="s">
        <v>139</v>
      </c>
      <c r="B384" s="477" t="s">
        <v>386</v>
      </c>
      <c r="C384" s="460"/>
      <c r="D384" s="461"/>
      <c r="E384" s="462"/>
      <c r="F384" s="463"/>
      <c r="G384" s="468"/>
    </row>
    <row r="385" spans="1:7" s="447" customFormat="1" x14ac:dyDescent="0.2">
      <c r="A385" s="757" t="s">
        <v>140</v>
      </c>
      <c r="B385" s="543" t="s">
        <v>388</v>
      </c>
      <c r="C385" s="545" t="s">
        <v>266</v>
      </c>
      <c r="D385" s="539">
        <v>200</v>
      </c>
      <c r="E385" s="540"/>
      <c r="F385" s="454">
        <f t="shared" si="19"/>
        <v>0</v>
      </c>
      <c r="G385" s="468"/>
    </row>
    <row r="386" spans="1:7" s="447" customFormat="1" ht="25.5" x14ac:dyDescent="0.2">
      <c r="A386" s="757" t="s">
        <v>141</v>
      </c>
      <c r="B386" s="564" t="s">
        <v>752</v>
      </c>
      <c r="C386" s="545" t="s">
        <v>266</v>
      </c>
      <c r="D386" s="539">
        <v>200</v>
      </c>
      <c r="E386" s="540"/>
      <c r="F386" s="454">
        <f t="shared" si="19"/>
        <v>0</v>
      </c>
      <c r="G386" s="468"/>
    </row>
    <row r="387" spans="1:7" s="447" customFormat="1" x14ac:dyDescent="0.2">
      <c r="A387" s="763" t="s">
        <v>142</v>
      </c>
      <c r="B387" s="477" t="s">
        <v>670</v>
      </c>
      <c r="C387" s="460"/>
      <c r="D387" s="461"/>
      <c r="E387" s="462"/>
      <c r="F387" s="463"/>
      <c r="G387" s="468"/>
    </row>
    <row r="388" spans="1:7" s="447" customFormat="1" ht="38.25" x14ac:dyDescent="0.2">
      <c r="A388" s="757" t="s">
        <v>143</v>
      </c>
      <c r="B388" s="564" t="s">
        <v>753</v>
      </c>
      <c r="C388" s="538" t="s">
        <v>307</v>
      </c>
      <c r="D388" s="539">
        <v>5</v>
      </c>
      <c r="E388" s="550"/>
      <c r="F388" s="454">
        <f t="shared" si="19"/>
        <v>0</v>
      </c>
      <c r="G388" s="468"/>
    </row>
    <row r="389" spans="1:7" s="447" customFormat="1" ht="38.25" x14ac:dyDescent="0.2">
      <c r="A389" s="757" t="s">
        <v>144</v>
      </c>
      <c r="B389" s="564" t="s">
        <v>754</v>
      </c>
      <c r="C389" s="538" t="s">
        <v>307</v>
      </c>
      <c r="D389" s="539">
        <v>4.5</v>
      </c>
      <c r="E389" s="550"/>
      <c r="F389" s="454">
        <f t="shared" si="19"/>
        <v>0</v>
      </c>
      <c r="G389" s="468"/>
    </row>
    <row r="390" spans="1:7" s="447" customFormat="1" ht="38.25" x14ac:dyDescent="0.2">
      <c r="A390" s="757" t="s">
        <v>145</v>
      </c>
      <c r="B390" s="564" t="s">
        <v>755</v>
      </c>
      <c r="C390" s="538" t="s">
        <v>307</v>
      </c>
      <c r="D390" s="539">
        <v>3</v>
      </c>
      <c r="E390" s="550"/>
      <c r="F390" s="454">
        <f t="shared" si="19"/>
        <v>0</v>
      </c>
      <c r="G390" s="468"/>
    </row>
    <row r="391" spans="1:7" s="447" customFormat="1" ht="38.25" x14ac:dyDescent="0.2">
      <c r="A391" s="757" t="s">
        <v>146</v>
      </c>
      <c r="B391" s="564" t="s">
        <v>756</v>
      </c>
      <c r="C391" s="538" t="s">
        <v>307</v>
      </c>
      <c r="D391" s="539">
        <v>1.6</v>
      </c>
      <c r="E391" s="550"/>
      <c r="F391" s="454">
        <f t="shared" si="19"/>
        <v>0</v>
      </c>
      <c r="G391" s="468"/>
    </row>
    <row r="392" spans="1:7" s="447" customFormat="1" x14ac:dyDescent="0.2">
      <c r="A392" s="763" t="s">
        <v>147</v>
      </c>
      <c r="B392" s="477" t="s">
        <v>420</v>
      </c>
      <c r="C392" s="460"/>
      <c r="D392" s="461"/>
      <c r="E392" s="462"/>
      <c r="F392" s="463"/>
      <c r="G392" s="468"/>
    </row>
    <row r="393" spans="1:7" s="447" customFormat="1" ht="183.75" customHeight="1" x14ac:dyDescent="0.2">
      <c r="A393" s="757" t="s">
        <v>148</v>
      </c>
      <c r="B393" s="552" t="s">
        <v>757</v>
      </c>
      <c r="C393" s="538" t="s">
        <v>13</v>
      </c>
      <c r="D393" s="539">
        <v>2</v>
      </c>
      <c r="E393" s="540"/>
      <c r="F393" s="454">
        <f t="shared" si="19"/>
        <v>0</v>
      </c>
      <c r="G393" s="468"/>
    </row>
    <row r="394" spans="1:7" s="447" customFormat="1" ht="42" customHeight="1" x14ac:dyDescent="0.2">
      <c r="A394" s="757" t="s">
        <v>149</v>
      </c>
      <c r="B394" s="552" t="s">
        <v>758</v>
      </c>
      <c r="C394" s="538" t="s">
        <v>13</v>
      </c>
      <c r="D394" s="539">
        <v>1</v>
      </c>
      <c r="E394" s="540"/>
      <c r="F394" s="454">
        <f t="shared" si="19"/>
        <v>0</v>
      </c>
      <c r="G394" s="468"/>
    </row>
    <row r="395" spans="1:7" s="447" customFormat="1" ht="51" x14ac:dyDescent="0.2">
      <c r="A395" s="757" t="s">
        <v>150</v>
      </c>
      <c r="B395" s="552" t="s">
        <v>759</v>
      </c>
      <c r="C395" s="538" t="s">
        <v>13</v>
      </c>
      <c r="D395" s="539">
        <v>1</v>
      </c>
      <c r="E395" s="540"/>
      <c r="F395" s="454">
        <f t="shared" si="19"/>
        <v>0</v>
      </c>
      <c r="G395" s="468"/>
    </row>
    <row r="396" spans="1:7" s="447" customFormat="1" x14ac:dyDescent="0.2">
      <c r="A396" s="763" t="s">
        <v>760</v>
      </c>
      <c r="B396" s="477" t="s">
        <v>473</v>
      </c>
      <c r="C396" s="460"/>
      <c r="D396" s="461"/>
      <c r="E396" s="462"/>
      <c r="F396" s="463"/>
      <c r="G396" s="468"/>
    </row>
    <row r="397" spans="1:7" s="447" customFormat="1" x14ac:dyDescent="0.2">
      <c r="A397" s="757" t="s">
        <v>761</v>
      </c>
      <c r="B397" s="544" t="s">
        <v>762</v>
      </c>
      <c r="C397" s="538" t="s">
        <v>16</v>
      </c>
      <c r="D397" s="539">
        <v>12</v>
      </c>
      <c r="E397" s="573"/>
      <c r="F397" s="454">
        <f t="shared" si="19"/>
        <v>0</v>
      </c>
      <c r="G397" s="468"/>
    </row>
    <row r="398" spans="1:7" s="447" customFormat="1" ht="25.5" x14ac:dyDescent="0.2">
      <c r="A398" s="757" t="s">
        <v>763</v>
      </c>
      <c r="B398" s="572" t="s">
        <v>710</v>
      </c>
      <c r="C398" s="538" t="s">
        <v>16</v>
      </c>
      <c r="D398" s="539">
        <v>12</v>
      </c>
      <c r="E398" s="540"/>
      <c r="F398" s="454">
        <f t="shared" si="19"/>
        <v>0</v>
      </c>
      <c r="G398" s="468"/>
    </row>
    <row r="399" spans="1:7" s="447" customFormat="1" ht="25.5" x14ac:dyDescent="0.2">
      <c r="A399" s="757" t="s">
        <v>764</v>
      </c>
      <c r="B399" s="537" t="s">
        <v>698</v>
      </c>
      <c r="C399" s="538" t="s">
        <v>307</v>
      </c>
      <c r="D399" s="539">
        <v>6.5</v>
      </c>
      <c r="E399" s="573"/>
      <c r="F399" s="454">
        <f t="shared" si="19"/>
        <v>0</v>
      </c>
      <c r="G399" s="468"/>
    </row>
    <row r="400" spans="1:7" s="447" customFormat="1" ht="25.5" x14ac:dyDescent="0.2">
      <c r="A400" s="757" t="s">
        <v>765</v>
      </c>
      <c r="B400" s="537" t="s">
        <v>766</v>
      </c>
      <c r="C400" s="538" t="s">
        <v>307</v>
      </c>
      <c r="D400" s="539">
        <v>2.5</v>
      </c>
      <c r="E400" s="573"/>
      <c r="F400" s="454">
        <f t="shared" si="19"/>
        <v>0</v>
      </c>
      <c r="G400" s="468"/>
    </row>
    <row r="401" spans="1:7" s="447" customFormat="1" ht="25.5" x14ac:dyDescent="0.2">
      <c r="A401" s="757" t="s">
        <v>767</v>
      </c>
      <c r="B401" s="537" t="s">
        <v>768</v>
      </c>
      <c r="C401" s="538" t="s">
        <v>13</v>
      </c>
      <c r="D401" s="539">
        <v>5</v>
      </c>
      <c r="E401" s="573"/>
      <c r="F401" s="454">
        <f t="shared" si="19"/>
        <v>0</v>
      </c>
      <c r="G401" s="468"/>
    </row>
    <row r="402" spans="1:7" s="447" customFormat="1" x14ac:dyDescent="0.2">
      <c r="A402" s="757" t="s">
        <v>769</v>
      </c>
      <c r="B402" s="567" t="s">
        <v>487</v>
      </c>
      <c r="C402" s="539" t="s">
        <v>16</v>
      </c>
      <c r="D402" s="539">
        <v>45</v>
      </c>
      <c r="E402" s="568"/>
      <c r="F402" s="454">
        <f t="shared" si="19"/>
        <v>0</v>
      </c>
      <c r="G402" s="468"/>
    </row>
    <row r="403" spans="1:7" s="447" customFormat="1" x14ac:dyDescent="0.2">
      <c r="A403" s="757" t="s">
        <v>770</v>
      </c>
      <c r="B403" s="544" t="s">
        <v>541</v>
      </c>
      <c r="C403" s="538" t="s">
        <v>16</v>
      </c>
      <c r="D403" s="539">
        <f>270+105+135</f>
        <v>510</v>
      </c>
      <c r="E403" s="540"/>
      <c r="F403" s="454">
        <f t="shared" si="19"/>
        <v>0</v>
      </c>
      <c r="G403" s="468"/>
    </row>
    <row r="404" spans="1:7" s="447" customFormat="1" ht="13.5" thickBot="1" x14ac:dyDescent="0.25">
      <c r="A404" s="758"/>
      <c r="B404" s="469" t="s">
        <v>22</v>
      </c>
      <c r="C404" s="455"/>
      <c r="D404" s="456"/>
      <c r="E404" s="457"/>
      <c r="F404" s="458"/>
      <c r="G404" s="470">
        <f>SUM(F371:F403)</f>
        <v>0</v>
      </c>
    </row>
    <row r="405" spans="1:7" s="447" customFormat="1" ht="13.5" customHeight="1" thickBot="1" x14ac:dyDescent="0.25">
      <c r="A405" s="471"/>
      <c r="B405" s="471"/>
      <c r="C405" s="471"/>
      <c r="D405" s="472"/>
      <c r="E405" s="473"/>
      <c r="F405" s="471"/>
      <c r="G405" s="471"/>
    </row>
    <row r="406" spans="1:7" s="447" customFormat="1" x14ac:dyDescent="0.2">
      <c r="A406" s="752" t="s">
        <v>151</v>
      </c>
      <c r="B406" s="466" t="s">
        <v>771</v>
      </c>
      <c r="C406" s="448"/>
      <c r="D406" s="449"/>
      <c r="E406" s="459"/>
      <c r="F406" s="451"/>
      <c r="G406" s="467"/>
    </row>
    <row r="407" spans="1:7" s="447" customFormat="1" x14ac:dyDescent="0.2">
      <c r="A407" s="763" t="s">
        <v>152</v>
      </c>
      <c r="B407" s="477" t="s">
        <v>636</v>
      </c>
      <c r="C407" s="460"/>
      <c r="D407" s="461"/>
      <c r="E407" s="462"/>
      <c r="F407" s="463"/>
      <c r="G407" s="468"/>
    </row>
    <row r="408" spans="1:7" s="447" customFormat="1" x14ac:dyDescent="0.2">
      <c r="A408" s="757" t="s">
        <v>772</v>
      </c>
      <c r="B408" s="543" t="s">
        <v>691</v>
      </c>
      <c r="C408" s="538" t="s">
        <v>16</v>
      </c>
      <c r="D408" s="539">
        <v>173.55</v>
      </c>
      <c r="E408" s="540"/>
      <c r="F408" s="454">
        <f t="shared" ref="F408:F411" si="20">D408*E408</f>
        <v>0</v>
      </c>
      <c r="G408" s="468"/>
    </row>
    <row r="409" spans="1:7" s="447" customFormat="1" x14ac:dyDescent="0.2">
      <c r="A409" s="757" t="s">
        <v>773</v>
      </c>
      <c r="B409" s="544" t="s">
        <v>296</v>
      </c>
      <c r="C409" s="545" t="s">
        <v>16</v>
      </c>
      <c r="D409" s="539">
        <v>20</v>
      </c>
      <c r="E409" s="540"/>
      <c r="F409" s="454">
        <f t="shared" si="20"/>
        <v>0</v>
      </c>
      <c r="G409" s="468"/>
    </row>
    <row r="410" spans="1:7" s="447" customFormat="1" ht="25.5" x14ac:dyDescent="0.2">
      <c r="A410" s="757" t="s">
        <v>774</v>
      </c>
      <c r="B410" s="544" t="s">
        <v>298</v>
      </c>
      <c r="C410" s="538" t="s">
        <v>16</v>
      </c>
      <c r="D410" s="539">
        <v>20</v>
      </c>
      <c r="E410" s="540"/>
      <c r="F410" s="454">
        <f t="shared" si="20"/>
        <v>0</v>
      </c>
      <c r="G410" s="468"/>
    </row>
    <row r="411" spans="1:7" s="447" customFormat="1" ht="25.5" x14ac:dyDescent="0.2">
      <c r="A411" s="757" t="s">
        <v>775</v>
      </c>
      <c r="B411" s="572" t="s">
        <v>776</v>
      </c>
      <c r="C411" s="538" t="s">
        <v>266</v>
      </c>
      <c r="D411" s="539">
        <f>173.55*1.2</f>
        <v>208.26</v>
      </c>
      <c r="E411" s="540"/>
      <c r="F411" s="454">
        <f t="shared" si="20"/>
        <v>0</v>
      </c>
      <c r="G411" s="468"/>
    </row>
    <row r="412" spans="1:7" s="447" customFormat="1" x14ac:dyDescent="0.2">
      <c r="A412" s="763" t="s">
        <v>153</v>
      </c>
      <c r="B412" s="477" t="s">
        <v>473</v>
      </c>
      <c r="C412" s="460"/>
      <c r="D412" s="461"/>
      <c r="E412" s="462"/>
      <c r="F412" s="463"/>
      <c r="G412" s="468"/>
    </row>
    <row r="413" spans="1:7" s="447" customFormat="1" x14ac:dyDescent="0.2">
      <c r="A413" s="757" t="s">
        <v>777</v>
      </c>
      <c r="B413" s="544" t="s">
        <v>778</v>
      </c>
      <c r="C413" s="538" t="s">
        <v>16</v>
      </c>
      <c r="D413" s="539">
        <v>120</v>
      </c>
      <c r="E413" s="573"/>
      <c r="F413" s="454">
        <f t="shared" ref="F413:F416" si="21">+D413*E413</f>
        <v>0</v>
      </c>
      <c r="G413" s="468"/>
    </row>
    <row r="414" spans="1:7" s="447" customFormat="1" ht="25.5" x14ac:dyDescent="0.2">
      <c r="A414" s="757" t="s">
        <v>779</v>
      </c>
      <c r="B414" s="572" t="s">
        <v>710</v>
      </c>
      <c r="C414" s="538" t="s">
        <v>16</v>
      </c>
      <c r="D414" s="539">
        <v>120</v>
      </c>
      <c r="E414" s="540"/>
      <c r="F414" s="454">
        <f t="shared" si="21"/>
        <v>0</v>
      </c>
      <c r="G414" s="468"/>
    </row>
    <row r="415" spans="1:7" s="447" customFormat="1" x14ac:dyDescent="0.2">
      <c r="A415" s="757" t="s">
        <v>780</v>
      </c>
      <c r="B415" s="544" t="s">
        <v>781</v>
      </c>
      <c r="C415" s="538" t="s">
        <v>307</v>
      </c>
      <c r="D415" s="539">
        <v>26</v>
      </c>
      <c r="E415" s="540"/>
      <c r="F415" s="454">
        <f t="shared" si="21"/>
        <v>0</v>
      </c>
      <c r="G415" s="468"/>
    </row>
    <row r="416" spans="1:7" s="447" customFormat="1" x14ac:dyDescent="0.2">
      <c r="A416" s="757" t="s">
        <v>782</v>
      </c>
      <c r="B416" s="544" t="s">
        <v>783</v>
      </c>
      <c r="C416" s="538" t="s">
        <v>307</v>
      </c>
      <c r="D416" s="539">
        <v>30</v>
      </c>
      <c r="E416" s="540"/>
      <c r="F416" s="454">
        <f t="shared" si="21"/>
        <v>0</v>
      </c>
      <c r="G416" s="468"/>
    </row>
    <row r="417" spans="1:7" s="447" customFormat="1" ht="13.5" thickBot="1" x14ac:dyDescent="0.25">
      <c r="A417" s="758"/>
      <c r="B417" s="469" t="s">
        <v>22</v>
      </c>
      <c r="C417" s="455"/>
      <c r="D417" s="456"/>
      <c r="E417" s="457"/>
      <c r="F417" s="458"/>
      <c r="G417" s="470">
        <f>SUM(F408:F416)</f>
        <v>0</v>
      </c>
    </row>
    <row r="418" spans="1:7" s="447" customFormat="1" ht="13.5" customHeight="1" thickBot="1" x14ac:dyDescent="0.25">
      <c r="A418" s="471"/>
      <c r="B418" s="471"/>
      <c r="C418" s="471"/>
      <c r="D418" s="472"/>
      <c r="E418" s="473"/>
      <c r="F418" s="471"/>
      <c r="G418" s="471"/>
    </row>
    <row r="419" spans="1:7" s="447" customFormat="1" x14ac:dyDescent="0.2">
      <c r="A419" s="752" t="s">
        <v>154</v>
      </c>
      <c r="B419" s="466" t="s">
        <v>784</v>
      </c>
      <c r="C419" s="448"/>
      <c r="D419" s="449"/>
      <c r="E419" s="459"/>
      <c r="F419" s="451"/>
      <c r="G419" s="467"/>
    </row>
    <row r="420" spans="1:7" s="447" customFormat="1" x14ac:dyDescent="0.2">
      <c r="A420" s="757" t="s">
        <v>155</v>
      </c>
      <c r="B420" s="537" t="s">
        <v>302</v>
      </c>
      <c r="C420" s="538" t="s">
        <v>16</v>
      </c>
      <c r="D420" s="539">
        <v>2032</v>
      </c>
      <c r="E420" s="573"/>
      <c r="F420" s="454">
        <f>+D420*E420</f>
        <v>0</v>
      </c>
      <c r="G420" s="468"/>
    </row>
    <row r="421" spans="1:7" s="447" customFormat="1" x14ac:dyDescent="0.2">
      <c r="A421" s="757" t="s">
        <v>156</v>
      </c>
      <c r="B421" s="537" t="s">
        <v>785</v>
      </c>
      <c r="C421" s="538" t="s">
        <v>13</v>
      </c>
      <c r="D421" s="539">
        <v>245</v>
      </c>
      <c r="E421" s="573"/>
      <c r="F421" s="454">
        <f>+D421*E421</f>
        <v>0</v>
      </c>
      <c r="G421" s="468"/>
    </row>
    <row r="422" spans="1:7" s="447" customFormat="1" x14ac:dyDescent="0.2">
      <c r="A422" s="757" t="s">
        <v>157</v>
      </c>
      <c r="B422" s="537" t="s">
        <v>786</v>
      </c>
      <c r="C422" s="538" t="s">
        <v>16</v>
      </c>
      <c r="D422" s="539">
        <v>52</v>
      </c>
      <c r="E422" s="573"/>
      <c r="F422" s="454">
        <f>+D422*E422</f>
        <v>0</v>
      </c>
      <c r="G422" s="468"/>
    </row>
    <row r="423" spans="1:7" s="447" customFormat="1" x14ac:dyDescent="0.2">
      <c r="A423" s="757" t="s">
        <v>158</v>
      </c>
      <c r="B423" s="537" t="s">
        <v>787</v>
      </c>
      <c r="C423" s="538" t="s">
        <v>16</v>
      </c>
      <c r="D423" s="539">
        <v>24</v>
      </c>
      <c r="E423" s="573"/>
      <c r="F423" s="454">
        <f t="shared" ref="F423:F424" si="22">+D423*E423</f>
        <v>0</v>
      </c>
      <c r="G423" s="468"/>
    </row>
    <row r="424" spans="1:7" s="447" customFormat="1" x14ac:dyDescent="0.2">
      <c r="A424" s="757" t="s">
        <v>159</v>
      </c>
      <c r="B424" s="537" t="s">
        <v>788</v>
      </c>
      <c r="C424" s="538" t="s">
        <v>16</v>
      </c>
      <c r="D424" s="539">
        <v>332</v>
      </c>
      <c r="E424" s="574"/>
      <c r="F424" s="454">
        <f t="shared" si="22"/>
        <v>0</v>
      </c>
      <c r="G424" s="468"/>
    </row>
    <row r="425" spans="1:7" s="447" customFormat="1" x14ac:dyDescent="0.2">
      <c r="A425" s="757" t="s">
        <v>160</v>
      </c>
      <c r="B425" s="537" t="s">
        <v>789</v>
      </c>
      <c r="C425" s="538" t="s">
        <v>16</v>
      </c>
      <c r="D425" s="539">
        <v>332</v>
      </c>
      <c r="E425" s="573"/>
      <c r="F425" s="454">
        <f>+D425*E425</f>
        <v>0</v>
      </c>
      <c r="G425" s="468"/>
    </row>
    <row r="426" spans="1:7" s="447" customFormat="1" x14ac:dyDescent="0.2">
      <c r="A426" s="757" t="s">
        <v>161</v>
      </c>
      <c r="B426" s="537" t="s">
        <v>790</v>
      </c>
      <c r="C426" s="538" t="s">
        <v>307</v>
      </c>
      <c r="D426" s="539">
        <v>1500</v>
      </c>
      <c r="E426" s="573"/>
      <c r="F426" s="454">
        <f>+D426*E426</f>
        <v>0</v>
      </c>
      <c r="G426" s="468"/>
    </row>
    <row r="427" spans="1:7" s="447" customFormat="1" ht="13.5" thickBot="1" x14ac:dyDescent="0.25">
      <c r="A427" s="758"/>
      <c r="B427" s="469" t="s">
        <v>22</v>
      </c>
      <c r="C427" s="455"/>
      <c r="D427" s="456"/>
      <c r="E427" s="457"/>
      <c r="F427" s="458"/>
      <c r="G427" s="470">
        <f>SUM(F420:F426)</f>
        <v>0</v>
      </c>
    </row>
    <row r="428" spans="1:7" s="447" customFormat="1" ht="13.5" customHeight="1" thickBot="1" x14ac:dyDescent="0.25">
      <c r="A428" s="471"/>
      <c r="B428" s="471"/>
      <c r="C428" s="471"/>
      <c r="D428" s="472"/>
      <c r="E428" s="473"/>
      <c r="F428" s="471"/>
      <c r="G428" s="471"/>
    </row>
    <row r="429" spans="1:7" s="447" customFormat="1" x14ac:dyDescent="0.2">
      <c r="A429" s="752" t="s">
        <v>162</v>
      </c>
      <c r="B429" s="466" t="s">
        <v>791</v>
      </c>
      <c r="C429" s="448"/>
      <c r="D429" s="449"/>
      <c r="E429" s="459"/>
      <c r="F429" s="451"/>
      <c r="G429" s="467"/>
    </row>
    <row r="430" spans="1:7" s="447" customFormat="1" ht="25.5" x14ac:dyDescent="0.2">
      <c r="A430" s="757" t="s">
        <v>163</v>
      </c>
      <c r="B430" s="537" t="s">
        <v>792</v>
      </c>
      <c r="C430" s="538" t="s">
        <v>589</v>
      </c>
      <c r="D430" s="539">
        <v>1</v>
      </c>
      <c r="E430" s="573"/>
      <c r="F430" s="454">
        <f t="shared" ref="F430" si="23">+D430*E430</f>
        <v>0</v>
      </c>
      <c r="G430" s="468"/>
    </row>
    <row r="431" spans="1:7" s="447" customFormat="1" ht="13.5" thickBot="1" x14ac:dyDescent="0.25">
      <c r="A431" s="758"/>
      <c r="B431" s="469" t="s">
        <v>22</v>
      </c>
      <c r="C431" s="455"/>
      <c r="D431" s="456"/>
      <c r="E431" s="457"/>
      <c r="F431" s="458"/>
      <c r="G431" s="470">
        <f>SUM(F430:F430)</f>
        <v>0</v>
      </c>
    </row>
    <row r="432" spans="1:7" s="447" customFormat="1" ht="13.5" customHeight="1" thickBot="1" x14ac:dyDescent="0.25">
      <c r="A432" s="471"/>
      <c r="B432" s="471"/>
      <c r="C432" s="471"/>
      <c r="D432" s="472"/>
      <c r="E432" s="473"/>
      <c r="F432" s="471"/>
      <c r="G432" s="471"/>
    </row>
    <row r="433" spans="1:7" s="447" customFormat="1" ht="27.75" customHeight="1" x14ac:dyDescent="0.2">
      <c r="A433" s="752" t="s">
        <v>164</v>
      </c>
      <c r="B433" s="466" t="s">
        <v>793</v>
      </c>
      <c r="C433" s="448"/>
      <c r="D433" s="449"/>
      <c r="E433" s="459"/>
      <c r="F433" s="451"/>
      <c r="G433" s="467"/>
    </row>
    <row r="434" spans="1:7" s="447" customFormat="1" ht="25.5" x14ac:dyDescent="0.2">
      <c r="A434" s="762" t="s">
        <v>165</v>
      </c>
      <c r="B434" s="541" t="s">
        <v>794</v>
      </c>
      <c r="C434" s="565" t="s">
        <v>13</v>
      </c>
      <c r="D434" s="566">
        <v>1</v>
      </c>
      <c r="E434" s="574"/>
      <c r="F434" s="454">
        <f t="shared" ref="F434:F435" si="24">+D434*E434</f>
        <v>0</v>
      </c>
      <c r="G434" s="478"/>
    </row>
    <row r="435" spans="1:7" s="447" customFormat="1" ht="25.5" x14ac:dyDescent="0.2">
      <c r="A435" s="762" t="s">
        <v>166</v>
      </c>
      <c r="B435" s="541" t="s">
        <v>795</v>
      </c>
      <c r="C435" s="565" t="s">
        <v>169</v>
      </c>
      <c r="D435" s="566">
        <v>1</v>
      </c>
      <c r="E435" s="574"/>
      <c r="F435" s="454">
        <f t="shared" si="24"/>
        <v>0</v>
      </c>
      <c r="G435" s="478"/>
    </row>
    <row r="436" spans="1:7" s="447" customFormat="1" ht="13.5" thickBot="1" x14ac:dyDescent="0.25">
      <c r="A436" s="764"/>
      <c r="B436" s="479" t="s">
        <v>22</v>
      </c>
      <c r="C436" s="455"/>
      <c r="D436" s="456"/>
      <c r="E436" s="457"/>
      <c r="F436" s="465"/>
      <c r="G436" s="470">
        <f>SUM(F434:F435)</f>
        <v>0</v>
      </c>
    </row>
    <row r="437" spans="1:7" s="447" customFormat="1" ht="13.5" customHeight="1" thickBot="1" x14ac:dyDescent="0.25">
      <c r="A437" s="471"/>
      <c r="B437" s="471"/>
      <c r="C437" s="471"/>
      <c r="D437" s="472"/>
      <c r="E437" s="473"/>
      <c r="F437" s="471"/>
      <c r="G437" s="471"/>
    </row>
    <row r="438" spans="1:7" s="447" customFormat="1" x14ac:dyDescent="0.2">
      <c r="A438" s="752" t="s">
        <v>167</v>
      </c>
      <c r="B438" s="466" t="s">
        <v>206</v>
      </c>
      <c r="C438" s="448"/>
      <c r="D438" s="449"/>
      <c r="E438" s="459"/>
      <c r="F438" s="451"/>
      <c r="G438" s="467"/>
    </row>
    <row r="439" spans="1:7" s="447" customFormat="1" ht="25.5" x14ac:dyDescent="0.2">
      <c r="A439" s="757" t="s">
        <v>168</v>
      </c>
      <c r="B439" s="544" t="s">
        <v>796</v>
      </c>
      <c r="C439" s="545" t="s">
        <v>21</v>
      </c>
      <c r="D439" s="577">
        <v>9</v>
      </c>
      <c r="E439" s="573"/>
      <c r="F439" s="454">
        <f>(D439*E439)</f>
        <v>0</v>
      </c>
      <c r="G439" s="468"/>
    </row>
    <row r="440" spans="1:7" s="447" customFormat="1" ht="13.5" thickBot="1" x14ac:dyDescent="0.25">
      <c r="A440" s="758"/>
      <c r="B440" s="479" t="s">
        <v>22</v>
      </c>
      <c r="C440" s="455"/>
      <c r="D440" s="456"/>
      <c r="E440" s="457"/>
      <c r="F440" s="458"/>
      <c r="G440" s="470">
        <f>SUM(F439:F439)</f>
        <v>0</v>
      </c>
    </row>
    <row r="441" spans="1:7" s="447" customFormat="1" ht="13.5" customHeight="1" thickBot="1" x14ac:dyDescent="0.25">
      <c r="A441" s="471"/>
      <c r="B441" s="471"/>
      <c r="C441" s="471"/>
      <c r="D441" s="472"/>
      <c r="E441" s="473"/>
      <c r="F441" s="471"/>
      <c r="G441" s="471"/>
    </row>
    <row r="442" spans="1:7" s="447" customFormat="1" x14ac:dyDescent="0.2">
      <c r="A442" s="752" t="s">
        <v>170</v>
      </c>
      <c r="B442" s="466" t="s">
        <v>254</v>
      </c>
      <c r="C442" s="448"/>
      <c r="D442" s="449"/>
      <c r="E442" s="459"/>
      <c r="F442" s="451"/>
      <c r="G442" s="467"/>
    </row>
    <row r="443" spans="1:7" s="447" customFormat="1" x14ac:dyDescent="0.2">
      <c r="A443" s="757" t="s">
        <v>171</v>
      </c>
      <c r="B443" s="544" t="s">
        <v>174</v>
      </c>
      <c r="C443" s="545" t="s">
        <v>16</v>
      </c>
      <c r="D443" s="577">
        <v>30</v>
      </c>
      <c r="E443" s="573"/>
      <c r="F443" s="454">
        <f>(D443*E443)</f>
        <v>0</v>
      </c>
      <c r="G443" s="468"/>
    </row>
    <row r="444" spans="1:7" s="447" customFormat="1" x14ac:dyDescent="0.2">
      <c r="A444" s="757" t="s">
        <v>172</v>
      </c>
      <c r="B444" s="544" t="s">
        <v>175</v>
      </c>
      <c r="C444" s="545" t="s">
        <v>13</v>
      </c>
      <c r="D444" s="577">
        <v>1</v>
      </c>
      <c r="E444" s="573"/>
      <c r="F444" s="454">
        <f>(D444*E444)</f>
        <v>0</v>
      </c>
      <c r="G444" s="468"/>
    </row>
    <row r="445" spans="1:7" ht="13.5" thickBot="1" x14ac:dyDescent="0.25">
      <c r="A445" s="765"/>
      <c r="B445" s="440" t="s">
        <v>22</v>
      </c>
      <c r="C445" s="261"/>
      <c r="D445" s="393"/>
      <c r="E445" s="262"/>
      <c r="F445" s="262"/>
      <c r="G445" s="263">
        <f>SUM(F443:F444)</f>
        <v>0</v>
      </c>
    </row>
    <row r="446" spans="1:7" x14ac:dyDescent="0.2">
      <c r="A446" s="264"/>
      <c r="B446" s="441"/>
      <c r="C446" s="246"/>
      <c r="D446" s="394"/>
      <c r="G446" s="265"/>
    </row>
    <row r="447" spans="1:7" x14ac:dyDescent="0.2">
      <c r="A447" s="264"/>
      <c r="B447" s="441"/>
      <c r="C447" s="246"/>
      <c r="D447" s="394"/>
      <c r="G447" s="265"/>
    </row>
    <row r="448" spans="1:7" x14ac:dyDescent="0.2">
      <c r="A448" s="264"/>
      <c r="B448" s="441"/>
      <c r="C448" s="246"/>
      <c r="D448" s="394"/>
      <c r="G448" s="265"/>
    </row>
    <row r="449" spans="1:7" x14ac:dyDescent="0.2">
      <c r="A449" s="268"/>
      <c r="B449" s="442"/>
      <c r="C449" s="246"/>
      <c r="D449" s="394"/>
      <c r="G449" s="265"/>
    </row>
    <row r="450" spans="1:7" ht="13.5" thickBot="1" x14ac:dyDescent="0.25">
      <c r="A450" s="268"/>
      <c r="B450" s="442"/>
      <c r="C450" s="246"/>
      <c r="D450" s="394"/>
      <c r="G450" s="265"/>
    </row>
    <row r="451" spans="1:7" ht="13.5" thickBot="1" x14ac:dyDescent="0.25">
      <c r="A451" s="766"/>
      <c r="B451" s="443"/>
      <c r="C451" s="260"/>
      <c r="D451" s="392"/>
      <c r="E451" s="267"/>
      <c r="F451" s="267"/>
      <c r="G451" s="269"/>
    </row>
    <row r="452" spans="1:7" ht="13.5" thickBot="1" x14ac:dyDescent="0.25">
      <c r="A452" s="767"/>
      <c r="B452" s="444" t="s">
        <v>23</v>
      </c>
      <c r="C452" s="266"/>
      <c r="D452" s="395"/>
      <c r="E452" s="406"/>
      <c r="F452" s="768"/>
      <c r="G452" s="270">
        <f>SUM(G33:G445)</f>
        <v>0</v>
      </c>
    </row>
    <row r="453" spans="1:7" ht="13.5" thickBot="1" x14ac:dyDescent="0.25">
      <c r="A453" s="767"/>
      <c r="B453" s="769"/>
      <c r="C453" s="770"/>
      <c r="D453" s="771"/>
      <c r="E453" s="768"/>
      <c r="F453" s="768"/>
      <c r="G453" s="275"/>
    </row>
    <row r="454" spans="1:7" ht="13.5" thickBot="1" x14ac:dyDescent="0.25">
      <c r="A454" s="767"/>
      <c r="B454" s="444" t="s">
        <v>231</v>
      </c>
      <c r="C454" s="271"/>
      <c r="D454" s="396"/>
      <c r="E454" s="368">
        <f>LDI!G43</f>
        <v>0</v>
      </c>
      <c r="F454" s="768"/>
      <c r="G454" s="270">
        <f>G452*E454</f>
        <v>0</v>
      </c>
    </row>
    <row r="455" spans="1:7" ht="13.5" thickBot="1" x14ac:dyDescent="0.25">
      <c r="A455" s="767"/>
      <c r="B455" s="772"/>
      <c r="C455" s="276"/>
      <c r="D455" s="397"/>
      <c r="E455" s="773"/>
      <c r="F455" s="768"/>
      <c r="G455" s="275"/>
    </row>
    <row r="456" spans="1:7" ht="13.5" thickBot="1" x14ac:dyDescent="0.25">
      <c r="A456" s="767"/>
      <c r="B456" s="444" t="s">
        <v>24</v>
      </c>
      <c r="C456" s="266"/>
      <c r="D456" s="395"/>
      <c r="E456" s="406"/>
      <c r="F456" s="768"/>
      <c r="G456" s="270">
        <f>G454+G452</f>
        <v>0</v>
      </c>
    </row>
    <row r="457" spans="1:7" ht="13.5" thickBot="1" x14ac:dyDescent="0.25">
      <c r="A457" s="774"/>
      <c r="B457" s="445"/>
      <c r="C457" s="272"/>
      <c r="D457" s="398"/>
      <c r="E457" s="262"/>
      <c r="F457" s="262"/>
      <c r="G457" s="273"/>
    </row>
    <row r="458" spans="1:7" x14ac:dyDescent="0.2">
      <c r="A458" s="1"/>
      <c r="B458" s="446"/>
      <c r="C458" s="1"/>
      <c r="D458" s="322"/>
      <c r="E458" s="1"/>
      <c r="F458" s="1"/>
      <c r="G458" s="1"/>
    </row>
    <row r="459" spans="1:7" x14ac:dyDescent="0.2">
      <c r="A459" s="1"/>
      <c r="B459" s="446"/>
      <c r="C459" s="1"/>
      <c r="D459" s="322"/>
      <c r="E459" s="1"/>
      <c r="F459" s="1"/>
      <c r="G459" s="1"/>
    </row>
    <row r="460" spans="1:7" x14ac:dyDescent="0.2">
      <c r="A460" s="1"/>
      <c r="B460" s="446"/>
      <c r="C460" s="1"/>
      <c r="D460" s="322"/>
      <c r="E460" s="1"/>
      <c r="F460" s="1"/>
      <c r="G460" s="1"/>
    </row>
    <row r="461" spans="1:7" x14ac:dyDescent="0.2">
      <c r="A461" s="1"/>
      <c r="B461" s="446"/>
      <c r="C461" s="1"/>
      <c r="D461" s="322"/>
      <c r="E461" s="1"/>
      <c r="F461" s="1"/>
      <c r="G461" s="1"/>
    </row>
    <row r="462" spans="1:7" x14ac:dyDescent="0.2">
      <c r="A462" s="1"/>
      <c r="B462" s="446"/>
      <c r="C462" s="1"/>
      <c r="D462" s="322"/>
      <c r="E462" s="1"/>
      <c r="F462" s="1"/>
      <c r="G462" s="1"/>
    </row>
    <row r="463" spans="1:7" x14ac:dyDescent="0.2">
      <c r="A463" s="1"/>
      <c r="B463" s="446"/>
      <c r="C463" s="1"/>
      <c r="D463" s="322"/>
      <c r="E463" s="1"/>
      <c r="F463" s="1"/>
      <c r="G463" s="1"/>
    </row>
  </sheetData>
  <mergeCells count="1">
    <mergeCell ref="A7:F7"/>
  </mergeCells>
  <phoneticPr fontId="8" type="noConversion"/>
  <printOptions horizontalCentered="1"/>
  <pageMargins left="0.59055118110236227" right="0" top="0.59055118110236227" bottom="0.59055118110236227" header="0.51181102362204722" footer="0.51181102362204722"/>
  <pageSetup paperSize="9" scale="92" fitToHeight="0" orientation="portrait" horizontalDpi="180" verticalDpi="180" r:id="rId1"/>
  <headerFooter alignWithMargins="0"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E4EEC-A259-4381-8B60-BCCEEA77B489}">
  <dimension ref="A1:I45"/>
  <sheetViews>
    <sheetView showGridLines="0" showZeros="0" topLeftCell="A9" workbookViewId="0">
      <selection activeCell="C36" sqref="C36"/>
    </sheetView>
  </sheetViews>
  <sheetFormatPr defaultRowHeight="12.75" x14ac:dyDescent="0.2"/>
  <cols>
    <col min="1" max="2" width="11" style="1" customWidth="1"/>
    <col min="3" max="3" width="13.140625" style="1" bestFit="1" customWidth="1"/>
    <col min="4" max="5" width="11" style="1" customWidth="1"/>
    <col min="6" max="6" width="11.140625" style="1" customWidth="1"/>
    <col min="7" max="7" width="20.7109375" style="1" customWidth="1"/>
    <col min="8" max="16384" width="9.140625" style="1"/>
  </cols>
  <sheetData>
    <row r="1" spans="1:7" ht="13.5" customHeight="1" x14ac:dyDescent="0.2">
      <c r="A1" s="274"/>
      <c r="B1" s="244"/>
      <c r="C1" s="245"/>
      <c r="D1" s="246"/>
      <c r="E1" s="247"/>
      <c r="F1" s="247"/>
      <c r="G1" s="248"/>
    </row>
    <row r="2" spans="1:7" ht="15.75" customHeight="1" x14ac:dyDescent="0.2">
      <c r="A2" s="274"/>
      <c r="B2" s="244"/>
      <c r="C2" s="245"/>
      <c r="D2" s="246"/>
      <c r="E2" s="247"/>
      <c r="F2" s="247"/>
      <c r="G2" s="248"/>
    </row>
    <row r="3" spans="1:7" ht="13.5" customHeight="1" x14ac:dyDescent="0.2">
      <c r="A3" s="274"/>
      <c r="B3" s="244"/>
      <c r="C3" s="245"/>
      <c r="D3" s="246"/>
      <c r="E3" s="247"/>
      <c r="F3" s="247"/>
      <c r="G3" s="248"/>
    </row>
    <row r="4" spans="1:7" ht="13.5" customHeight="1" x14ac:dyDescent="0.2">
      <c r="A4" s="249"/>
      <c r="B4" s="244"/>
      <c r="C4" s="245"/>
      <c r="D4" s="246"/>
      <c r="E4" s="247"/>
      <c r="F4" s="247"/>
      <c r="G4" s="248"/>
    </row>
    <row r="5" spans="1:7" ht="15.75" customHeight="1" x14ac:dyDescent="0.2">
      <c r="A5" s="244"/>
      <c r="B5" s="244"/>
      <c r="C5" s="245"/>
      <c r="D5" s="246"/>
      <c r="E5" s="247"/>
      <c r="F5" s="247"/>
      <c r="G5" s="248"/>
    </row>
    <row r="6" spans="1:7" ht="15.75" customHeight="1" x14ac:dyDescent="0.2">
      <c r="A6" s="244"/>
      <c r="B6" s="244"/>
      <c r="C6" s="245"/>
      <c r="D6" s="246"/>
      <c r="E6" s="247"/>
      <c r="F6" s="247"/>
      <c r="G6" s="248"/>
    </row>
    <row r="7" spans="1:7" x14ac:dyDescent="0.2">
      <c r="A7" s="244"/>
      <c r="B7" s="244"/>
      <c r="C7" s="245"/>
      <c r="D7" s="246"/>
      <c r="E7" s="247"/>
      <c r="F7" s="247"/>
      <c r="G7" s="248"/>
    </row>
    <row r="8" spans="1:7" x14ac:dyDescent="0.2">
      <c r="A8" s="250" t="s">
        <v>235</v>
      </c>
      <c r="B8" s="250"/>
      <c r="C8" s="251"/>
      <c r="D8" s="251"/>
      <c r="E8" s="252"/>
      <c r="F8" s="252"/>
      <c r="G8" s="253"/>
    </row>
    <row r="9" spans="1:7" x14ac:dyDescent="0.2">
      <c r="A9" s="249"/>
      <c r="B9" s="244"/>
      <c r="C9" s="245"/>
      <c r="D9" s="246"/>
      <c r="E9" s="247"/>
      <c r="F9" s="247"/>
      <c r="G9" s="248"/>
    </row>
    <row r="10" spans="1:7" x14ac:dyDescent="0.2">
      <c r="A10" s="148" t="s">
        <v>34</v>
      </c>
      <c r="B10" s="2" t="str">
        <f>Planilha!B10</f>
        <v>OBRA DE RECUPERAÇÃO DAS FACHADAS E DAS COBERTURAS</v>
      </c>
      <c r="C10" s="245"/>
      <c r="D10" s="246"/>
      <c r="E10" s="247"/>
      <c r="F10" s="254"/>
      <c r="G10" s="248"/>
    </row>
    <row r="11" spans="1:7" x14ac:dyDescent="0.2">
      <c r="A11" s="255"/>
      <c r="B11" s="2" t="str">
        <f>Planilha!B11</f>
        <v>DOS PRÉDIOS E DO MURO DO IGM/FIOCRUZ-BA</v>
      </c>
      <c r="C11" s="245"/>
      <c r="D11" s="246"/>
      <c r="E11" s="247"/>
      <c r="F11" s="254"/>
      <c r="G11" s="248"/>
    </row>
    <row r="12" spans="1:7" x14ac:dyDescent="0.2">
      <c r="A12" s="255"/>
      <c r="B12" s="2">
        <f>Planilha!B12</f>
        <v>0</v>
      </c>
      <c r="C12" s="245"/>
      <c r="D12" s="246"/>
      <c r="E12" s="246"/>
      <c r="F12" s="246"/>
      <c r="G12" s="246"/>
    </row>
    <row r="13" spans="1:7" x14ac:dyDescent="0.2">
      <c r="A13" s="1" t="s">
        <v>179</v>
      </c>
      <c r="B13" s="2" t="str">
        <f>Planilha!B13</f>
        <v>IGM</v>
      </c>
      <c r="C13" s="245"/>
      <c r="D13" s="246"/>
      <c r="E13" s="247"/>
      <c r="F13" s="247"/>
      <c r="G13" s="248"/>
    </row>
    <row r="14" spans="1:7" x14ac:dyDescent="0.2">
      <c r="A14" s="148"/>
      <c r="B14" s="244">
        <f>Planilha!B14</f>
        <v>0</v>
      </c>
      <c r="C14" s="245"/>
      <c r="D14" s="246"/>
      <c r="E14" s="247"/>
      <c r="F14" s="247"/>
      <c r="G14" s="248"/>
    </row>
    <row r="15" spans="1:7" ht="13.5" thickBot="1" x14ac:dyDescent="0.25"/>
    <row r="16" spans="1:7" ht="13.5" thickBot="1" x14ac:dyDescent="0.25">
      <c r="A16" s="323" t="s">
        <v>234</v>
      </c>
      <c r="B16" s="324"/>
      <c r="C16" s="324"/>
      <c r="D16" s="324"/>
      <c r="E16" s="324"/>
      <c r="F16" s="324"/>
      <c r="G16" s="325"/>
    </row>
    <row r="17" spans="1:7" ht="13.5" thickBot="1" x14ac:dyDescent="0.25">
      <c r="A17" s="326" t="s">
        <v>177</v>
      </c>
      <c r="B17" s="324" t="s">
        <v>3</v>
      </c>
      <c r="C17" s="328"/>
      <c r="D17" s="328"/>
      <c r="E17" s="328"/>
      <c r="F17" s="328"/>
      <c r="G17" s="329" t="s">
        <v>180</v>
      </c>
    </row>
    <row r="18" spans="1:7" x14ac:dyDescent="0.2">
      <c r="A18" s="330">
        <v>1</v>
      </c>
      <c r="B18" s="370" t="s">
        <v>181</v>
      </c>
      <c r="C18" s="331"/>
      <c r="D18" s="331"/>
      <c r="E18" s="332"/>
      <c r="F18" s="331"/>
      <c r="G18" s="407"/>
    </row>
    <row r="19" spans="1:7" x14ac:dyDescent="0.2">
      <c r="A19" s="487">
        <v>2</v>
      </c>
      <c r="B19" s="490" t="s">
        <v>213</v>
      </c>
      <c r="C19" s="237"/>
      <c r="D19" s="237"/>
      <c r="E19" s="491"/>
      <c r="F19" s="237"/>
      <c r="G19" s="489"/>
    </row>
    <row r="20" spans="1:7" x14ac:dyDescent="0.2">
      <c r="A20" s="496">
        <v>3</v>
      </c>
      <c r="B20" s="486"/>
      <c r="C20" s="495" t="s">
        <v>246</v>
      </c>
      <c r="D20" s="331"/>
      <c r="E20" s="493"/>
      <c r="F20" s="494"/>
      <c r="G20" s="407"/>
    </row>
    <row r="21" spans="1:7" x14ac:dyDescent="0.2">
      <c r="A21" s="487">
        <v>4</v>
      </c>
      <c r="B21" s="353" t="s">
        <v>182</v>
      </c>
      <c r="C21" s="353"/>
      <c r="D21" s="353"/>
      <c r="E21" s="492"/>
      <c r="F21" s="353"/>
      <c r="G21" s="356">
        <f>C31</f>
        <v>0</v>
      </c>
    </row>
    <row r="22" spans="1:7" ht="13.5" thickBot="1" x14ac:dyDescent="0.25">
      <c r="A22" s="488">
        <v>5</v>
      </c>
      <c r="B22" s="333" t="s">
        <v>215</v>
      </c>
      <c r="C22" s="333"/>
      <c r="D22" s="333"/>
      <c r="E22" s="334"/>
      <c r="F22" s="333"/>
      <c r="G22" s="408"/>
    </row>
    <row r="24" spans="1:7" ht="13.5" thickBot="1" x14ac:dyDescent="0.25"/>
    <row r="25" spans="1:7" ht="13.5" thickBot="1" x14ac:dyDescent="0.25">
      <c r="A25" s="323" t="s">
        <v>183</v>
      </c>
      <c r="B25" s="324"/>
      <c r="C25" s="324"/>
      <c r="D25" s="324"/>
      <c r="E25" s="324"/>
      <c r="F25" s="324"/>
      <c r="G25" s="325"/>
    </row>
    <row r="26" spans="1:7" ht="13.5" thickBot="1" x14ac:dyDescent="0.25">
      <c r="A26" s="336" t="s">
        <v>186</v>
      </c>
      <c r="B26" s="335"/>
      <c r="C26" s="336" t="s">
        <v>187</v>
      </c>
      <c r="D26" s="324" t="s">
        <v>188</v>
      </c>
      <c r="E26" s="324"/>
      <c r="F26" s="324"/>
      <c r="G26" s="325"/>
    </row>
    <row r="27" spans="1:7" ht="13.5" thickBot="1" x14ac:dyDescent="0.25">
      <c r="A27" s="338" t="s">
        <v>207</v>
      </c>
      <c r="B27" s="337"/>
      <c r="C27" s="409"/>
      <c r="D27" s="324" t="s">
        <v>189</v>
      </c>
      <c r="E27" s="324"/>
      <c r="F27" s="324"/>
      <c r="G27" s="325"/>
    </row>
    <row r="28" spans="1:7" ht="13.5" thickBot="1" x14ac:dyDescent="0.25">
      <c r="A28" s="338" t="s">
        <v>184</v>
      </c>
      <c r="B28" s="337"/>
      <c r="C28" s="409"/>
      <c r="D28" s="324" t="s">
        <v>189</v>
      </c>
      <c r="E28" s="324"/>
      <c r="F28" s="324"/>
      <c r="G28" s="325"/>
    </row>
    <row r="29" spans="1:7" ht="13.5" thickBot="1" x14ac:dyDescent="0.25">
      <c r="A29" s="338" t="s">
        <v>185</v>
      </c>
      <c r="B29" s="337"/>
      <c r="C29" s="480"/>
      <c r="D29" s="497" t="s">
        <v>797</v>
      </c>
      <c r="E29" s="328"/>
      <c r="F29" s="328"/>
      <c r="G29" s="339"/>
    </row>
    <row r="30" spans="1:7" ht="13.5" thickBot="1" x14ac:dyDescent="0.25">
      <c r="A30" s="527" t="s">
        <v>255</v>
      </c>
      <c r="B30" s="337"/>
      <c r="C30" s="480"/>
      <c r="D30" s="497" t="s">
        <v>260</v>
      </c>
      <c r="E30" s="328"/>
      <c r="F30" s="328"/>
      <c r="G30" s="339"/>
    </row>
    <row r="31" spans="1:7" ht="13.5" thickBot="1" x14ac:dyDescent="0.25">
      <c r="A31" s="340" t="s">
        <v>7</v>
      </c>
      <c r="B31" s="341"/>
      <c r="C31" s="342">
        <f>SUM(C27:C30)/100</f>
        <v>0</v>
      </c>
      <c r="D31" s="340"/>
      <c r="E31" s="341"/>
      <c r="F31" s="341"/>
      <c r="G31" s="343"/>
    </row>
    <row r="33" spans="1:9" ht="13.5" thickBot="1" x14ac:dyDescent="0.25"/>
    <row r="34" spans="1:9" ht="13.5" thickBot="1" x14ac:dyDescent="0.25">
      <c r="A34" s="344" t="s">
        <v>236</v>
      </c>
      <c r="B34" s="345"/>
      <c r="C34" s="345"/>
      <c r="D34" s="345"/>
      <c r="E34" s="345"/>
      <c r="F34" s="345"/>
      <c r="G34" s="346"/>
    </row>
    <row r="35" spans="1:9" ht="13.5" thickBot="1" x14ac:dyDescent="0.25">
      <c r="A35" s="347" t="s">
        <v>177</v>
      </c>
      <c r="B35" s="327"/>
      <c r="C35" s="320" t="s">
        <v>3</v>
      </c>
      <c r="D35" s="339"/>
      <c r="E35" s="348" t="s">
        <v>190</v>
      </c>
      <c r="F35" s="328"/>
      <c r="G35" s="349" t="s">
        <v>180</v>
      </c>
    </row>
    <row r="36" spans="1:9" x14ac:dyDescent="0.2">
      <c r="A36" s="314" t="s">
        <v>191</v>
      </c>
      <c r="B36" s="327"/>
      <c r="C36" s="319" t="s">
        <v>192</v>
      </c>
      <c r="D36" s="350"/>
      <c r="E36" s="351">
        <f>Planilha!G452</f>
        <v>0</v>
      </c>
      <c r="F36" s="327"/>
      <c r="G36" s="352" t="s">
        <v>200</v>
      </c>
    </row>
    <row r="37" spans="1:9" x14ac:dyDescent="0.2">
      <c r="A37" s="315" t="s">
        <v>193</v>
      </c>
      <c r="B37" s="353"/>
      <c r="C37" s="317" t="s">
        <v>181</v>
      </c>
      <c r="D37" s="354"/>
      <c r="E37" s="482" t="s">
        <v>200</v>
      </c>
      <c r="F37" s="25"/>
      <c r="G37" s="356">
        <f>G18</f>
        <v>0</v>
      </c>
    </row>
    <row r="38" spans="1:9" x14ac:dyDescent="0.2">
      <c r="A38" s="315" t="s">
        <v>194</v>
      </c>
      <c r="B38" s="353"/>
      <c r="C38" s="317" t="s">
        <v>213</v>
      </c>
      <c r="D38" s="353"/>
      <c r="E38" s="483" t="s">
        <v>200</v>
      </c>
      <c r="F38" s="484"/>
      <c r="G38" s="481">
        <f>G19</f>
        <v>0</v>
      </c>
    </row>
    <row r="39" spans="1:9" x14ac:dyDescent="0.2">
      <c r="A39" s="315" t="s">
        <v>195</v>
      </c>
      <c r="B39" s="353"/>
      <c r="C39" s="317" t="s">
        <v>246</v>
      </c>
      <c r="D39" s="353"/>
      <c r="E39" s="483" t="s">
        <v>200</v>
      </c>
      <c r="F39" s="484"/>
      <c r="G39" s="481">
        <f>G20</f>
        <v>0</v>
      </c>
    </row>
    <row r="40" spans="1:9" x14ac:dyDescent="0.2">
      <c r="A40" s="315" t="s">
        <v>196</v>
      </c>
      <c r="B40" s="727" t="s">
        <v>182</v>
      </c>
      <c r="C40" s="728"/>
      <c r="D40" s="729"/>
      <c r="E40" s="355" t="s">
        <v>200</v>
      </c>
      <c r="F40" s="353"/>
      <c r="G40" s="356">
        <f>G21</f>
        <v>0</v>
      </c>
    </row>
    <row r="41" spans="1:9" x14ac:dyDescent="0.2">
      <c r="A41" s="315" t="s">
        <v>197</v>
      </c>
      <c r="B41" s="331"/>
      <c r="C41" s="317" t="s">
        <v>232</v>
      </c>
      <c r="D41" s="357"/>
      <c r="E41" s="358" t="s">
        <v>200</v>
      </c>
      <c r="F41" s="331"/>
      <c r="G41" s="356">
        <f>G22</f>
        <v>0</v>
      </c>
    </row>
    <row r="42" spans="1:9" x14ac:dyDescent="0.2">
      <c r="A42" s="315" t="s">
        <v>214</v>
      </c>
      <c r="B42" s="331"/>
      <c r="C42" s="317" t="s">
        <v>201</v>
      </c>
      <c r="D42" s="357"/>
      <c r="E42" s="358">
        <f>Planilha!G456</f>
        <v>0</v>
      </c>
      <c r="F42" s="331"/>
      <c r="G42" s="359" t="s">
        <v>200</v>
      </c>
      <c r="I42" s="365"/>
    </row>
    <row r="43" spans="1:9" ht="13.5" thickBot="1" x14ac:dyDescent="0.25">
      <c r="A43" s="316" t="s">
        <v>249</v>
      </c>
      <c r="B43" s="333"/>
      <c r="C43" s="318" t="s">
        <v>227</v>
      </c>
      <c r="D43" s="360"/>
      <c r="E43" s="361" t="s">
        <v>200</v>
      </c>
      <c r="F43" s="333"/>
      <c r="G43" s="364">
        <f>IF(E36=0,0,(((1+G22)*(1+G18)*(1+G19+G20)/(1-G21))-1))</f>
        <v>0</v>
      </c>
    </row>
    <row r="45" spans="1:9" x14ac:dyDescent="0.2">
      <c r="E45" s="367"/>
    </row>
  </sheetData>
  <mergeCells count="1">
    <mergeCell ref="B40:D40"/>
  </mergeCells>
  <phoneticPr fontId="8" type="noConversion"/>
  <pageMargins left="0.78740157499999996" right="0.78740157499999996" top="0.984251969" bottom="0.984251969" header="0.49212598499999999" footer="0.49212598499999999"/>
  <pageSetup paperSize="9" scale="95" orientation="portrait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FEF4A-DF4C-461B-945A-F2A2B3F4FEF5}">
  <dimension ref="A2:HP156"/>
  <sheetViews>
    <sheetView showGridLines="0" showZeros="0" topLeftCell="A38" zoomScaleNormal="100" workbookViewId="0">
      <selection activeCell="B71" sqref="B71"/>
    </sheetView>
  </sheetViews>
  <sheetFormatPr defaultColWidth="11.42578125" defaultRowHeight="15" customHeight="1" x14ac:dyDescent="0.15"/>
  <cols>
    <col min="1" max="1" width="3" style="150" customWidth="1"/>
    <col min="2" max="2" width="5.28515625" style="151" customWidth="1"/>
    <col min="3" max="3" width="26.85546875" style="152" customWidth="1"/>
    <col min="4" max="48" width="1.85546875" style="152" customWidth="1"/>
    <col min="49" max="223" width="1.42578125" style="152" hidden="1" customWidth="1"/>
    <col min="224" max="224" width="10.85546875" style="152" customWidth="1"/>
    <col min="225" max="16384" width="11.42578125" style="152"/>
  </cols>
  <sheetData>
    <row r="2" spans="1:224" ht="13.5" customHeight="1" x14ac:dyDescent="0.15"/>
    <row r="3" spans="1:224" ht="15.75" customHeight="1" x14ac:dyDescent="0.15"/>
    <row r="4" spans="1:224" ht="13.5" customHeight="1" x14ac:dyDescent="0.15"/>
    <row r="5" spans="1:224" ht="13.5" customHeight="1" x14ac:dyDescent="0.15"/>
    <row r="6" spans="1:224" ht="15.75" customHeight="1" x14ac:dyDescent="0.15"/>
    <row r="7" spans="1:224" ht="13.5" customHeight="1" x14ac:dyDescent="0.2"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  <c r="T7" s="730"/>
      <c r="U7" s="730"/>
      <c r="V7" s="730"/>
      <c r="W7" s="730"/>
      <c r="X7" s="730"/>
      <c r="Y7" s="730"/>
      <c r="Z7" s="730"/>
      <c r="AA7" s="730"/>
      <c r="AB7" s="730"/>
      <c r="AC7" s="730"/>
      <c r="AD7" s="730"/>
      <c r="AE7" s="730"/>
      <c r="AF7" s="730"/>
      <c r="AG7" s="730"/>
      <c r="AH7" s="730"/>
      <c r="AI7" s="730"/>
      <c r="AJ7" s="730"/>
      <c r="AK7" s="730"/>
      <c r="AL7" s="730"/>
      <c r="AM7" s="730"/>
      <c r="AN7" s="730"/>
      <c r="AO7" s="730"/>
      <c r="AP7" s="730"/>
      <c r="AQ7" s="730"/>
      <c r="AR7" s="730"/>
      <c r="AS7" s="730"/>
      <c r="AT7" s="730"/>
      <c r="AU7" s="730"/>
      <c r="AV7" s="730"/>
      <c r="AW7" s="730"/>
      <c r="AX7" s="730"/>
      <c r="AY7" s="730"/>
      <c r="AZ7" s="730"/>
      <c r="BA7" s="730"/>
      <c r="BB7" s="730"/>
      <c r="BC7" s="730"/>
      <c r="BD7" s="730"/>
      <c r="BE7" s="730"/>
      <c r="BF7" s="730"/>
      <c r="BG7" s="730"/>
      <c r="BH7" s="730"/>
      <c r="BI7" s="730"/>
      <c r="BJ7" s="730"/>
      <c r="BK7" s="730"/>
      <c r="BL7" s="730"/>
      <c r="BM7" s="730"/>
      <c r="BN7" s="730"/>
      <c r="BO7" s="730"/>
      <c r="BP7" s="730"/>
      <c r="BQ7" s="730"/>
      <c r="BR7" s="730"/>
      <c r="BS7" s="730"/>
      <c r="BT7" s="730"/>
      <c r="BU7" s="730"/>
      <c r="BV7" s="730"/>
      <c r="BW7" s="730"/>
      <c r="BX7" s="730"/>
      <c r="BY7" s="730"/>
      <c r="BZ7" s="730"/>
      <c r="CA7" s="730"/>
      <c r="CB7" s="730"/>
      <c r="CC7" s="730"/>
      <c r="CD7" s="730"/>
      <c r="CE7" s="730"/>
      <c r="CF7" s="730"/>
      <c r="CG7" s="730"/>
      <c r="CH7" s="730"/>
      <c r="CI7" s="730"/>
      <c r="CJ7" s="730"/>
      <c r="CK7" s="730"/>
      <c r="CL7" s="730"/>
      <c r="CM7" s="730"/>
      <c r="CN7" s="730"/>
      <c r="CO7" s="730"/>
      <c r="CP7" s="730"/>
      <c r="CQ7" s="730"/>
      <c r="CR7" s="730"/>
      <c r="CS7" s="730"/>
      <c r="CT7" s="730"/>
      <c r="CU7" s="730"/>
      <c r="CV7" s="730"/>
      <c r="CW7" s="730"/>
      <c r="CX7" s="730"/>
      <c r="CY7" s="730"/>
      <c r="CZ7" s="730"/>
      <c r="DA7" s="730"/>
      <c r="DB7" s="730"/>
      <c r="DC7" s="730"/>
      <c r="DD7" s="730"/>
      <c r="DE7" s="730"/>
      <c r="DF7" s="730"/>
      <c r="DG7" s="730"/>
      <c r="DH7" s="730"/>
      <c r="DI7" s="730"/>
      <c r="DJ7" s="730"/>
      <c r="DK7" s="730"/>
      <c r="DL7" s="730"/>
      <c r="DM7" s="730"/>
      <c r="DN7" s="730"/>
      <c r="DO7" s="730"/>
      <c r="DP7" s="730"/>
      <c r="DQ7" s="730"/>
      <c r="DR7" s="730"/>
      <c r="DS7" s="730"/>
      <c r="DT7" s="731"/>
      <c r="DU7" s="731"/>
      <c r="DV7" s="731"/>
      <c r="DW7" s="731"/>
      <c r="DX7" s="731"/>
      <c r="DY7" s="731"/>
      <c r="DZ7" s="731"/>
      <c r="EA7" s="731"/>
      <c r="EB7" s="731"/>
      <c r="EC7" s="731"/>
      <c r="ED7" s="731"/>
      <c r="EE7" s="731"/>
      <c r="EF7" s="731"/>
      <c r="EG7" s="724"/>
      <c r="EH7" s="724"/>
      <c r="EI7" s="724"/>
    </row>
    <row r="9" spans="1:224" ht="12.75" x14ac:dyDescent="0.2">
      <c r="A9" s="400" t="s">
        <v>202</v>
      </c>
      <c r="B9" s="153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</row>
    <row r="10" spans="1:224" ht="9" x14ac:dyDescent="0.15">
      <c r="A10" s="155"/>
      <c r="B10" s="156"/>
      <c r="C10" s="157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</row>
    <row r="11" spans="1:224" ht="12.75" x14ac:dyDescent="0.2">
      <c r="A11" s="399" t="s">
        <v>34</v>
      </c>
      <c r="B11" s="156"/>
      <c r="C11" s="399" t="str">
        <f>Planilha!B10</f>
        <v>OBRA DE RECUPERAÇÃO DAS FACHADAS E DAS COBERTURAS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248">
        <f>Planilha!G10</f>
        <v>0</v>
      </c>
    </row>
    <row r="12" spans="1:224" ht="12.75" x14ac:dyDescent="0.2">
      <c r="A12" s="155"/>
      <c r="B12" s="156"/>
      <c r="C12" s="399" t="str">
        <f>Planilha!B11</f>
        <v>DOS PRÉDIOS E DO MURO DO IGM/FIOCRUZ-BA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9"/>
      <c r="O12" s="159"/>
      <c r="P12" s="159"/>
      <c r="Q12" s="159"/>
      <c r="R12" s="159"/>
      <c r="S12" s="160"/>
      <c r="T12" s="160"/>
      <c r="U12" s="160"/>
      <c r="V12" s="160"/>
      <c r="W12" s="160"/>
      <c r="X12" s="158"/>
      <c r="Y12" s="158"/>
      <c r="Z12" s="158"/>
      <c r="AA12" s="158"/>
      <c r="AB12" s="158"/>
      <c r="AC12" s="160"/>
      <c r="AD12" s="160"/>
      <c r="AE12" s="160"/>
      <c r="AF12" s="160"/>
      <c r="AG12" s="160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9"/>
      <c r="EE12" s="159"/>
      <c r="EF12" s="159"/>
      <c r="EG12" s="159"/>
      <c r="EH12" s="159"/>
      <c r="EI12" s="160"/>
      <c r="EJ12" s="160"/>
      <c r="EK12" s="160"/>
      <c r="EL12" s="160"/>
      <c r="EM12" s="160"/>
      <c r="EN12" s="158"/>
      <c r="EO12" s="158"/>
      <c r="EP12" s="158"/>
      <c r="EQ12" s="158"/>
      <c r="ER12" s="158"/>
      <c r="ES12" s="160"/>
      <c r="ET12" s="160"/>
      <c r="EU12" s="160"/>
      <c r="EV12" s="160"/>
      <c r="EW12" s="160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248">
        <f>Planilha!G11</f>
        <v>0</v>
      </c>
    </row>
    <row r="13" spans="1:224" ht="12.75" x14ac:dyDescent="0.2">
      <c r="A13" s="155"/>
      <c r="B13" s="156"/>
      <c r="C13" s="399">
        <f>Planilha!B12</f>
        <v>0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9"/>
      <c r="O13" s="159"/>
      <c r="P13" s="159"/>
      <c r="Q13" s="159"/>
      <c r="R13" s="159"/>
      <c r="S13" s="160"/>
      <c r="T13" s="160"/>
      <c r="U13" s="160"/>
      <c r="V13" s="160"/>
      <c r="W13" s="160"/>
      <c r="X13" s="158"/>
      <c r="Y13" s="158"/>
      <c r="Z13" s="158"/>
      <c r="AA13" s="158"/>
      <c r="AB13" s="158"/>
      <c r="AC13" s="160"/>
      <c r="AD13" s="160"/>
      <c r="AE13" s="160"/>
      <c r="AF13" s="160"/>
      <c r="AG13" s="160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9"/>
      <c r="EE13" s="159"/>
      <c r="EF13" s="159"/>
      <c r="EG13" s="159"/>
      <c r="EH13" s="159"/>
      <c r="EI13" s="160"/>
      <c r="EJ13" s="160"/>
      <c r="EK13" s="160"/>
      <c r="EL13" s="160"/>
      <c r="EM13" s="160"/>
      <c r="EN13" s="158"/>
      <c r="EO13" s="158"/>
      <c r="EP13" s="158"/>
      <c r="EQ13" s="158"/>
      <c r="ER13" s="158"/>
      <c r="ES13" s="160"/>
      <c r="ET13" s="160"/>
      <c r="EU13" s="160"/>
      <c r="EV13" s="160"/>
      <c r="EW13" s="160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</row>
    <row r="14" spans="1:224" ht="12.75" x14ac:dyDescent="0.2">
      <c r="A14" s="399" t="s">
        <v>179</v>
      </c>
      <c r="B14" s="156"/>
      <c r="C14" s="2" t="str">
        <f>Planilha!B13</f>
        <v>IGM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9"/>
      <c r="O14" s="159"/>
      <c r="P14" s="159"/>
      <c r="Q14" s="159"/>
      <c r="R14" s="159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9"/>
      <c r="EE14" s="159"/>
      <c r="EF14" s="159"/>
      <c r="EG14" s="159"/>
      <c r="EH14" s="159"/>
      <c r="EI14" s="160"/>
      <c r="EJ14" s="160"/>
      <c r="EK14" s="160"/>
      <c r="EL14" s="160"/>
      <c r="EM14" s="160"/>
      <c r="EN14" s="160"/>
      <c r="EO14" s="160"/>
      <c r="EP14" s="160"/>
      <c r="EQ14" s="160"/>
      <c r="ER14" s="160"/>
      <c r="ES14" s="160"/>
      <c r="ET14" s="160"/>
      <c r="EU14" s="160"/>
      <c r="EV14" s="160"/>
      <c r="EW14" s="160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</row>
    <row r="15" spans="1:224" ht="12.75" x14ac:dyDescent="0.2">
      <c r="A15" s="399"/>
      <c r="B15" s="156"/>
      <c r="C15" s="369">
        <f>Planilha!B14</f>
        <v>0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9"/>
      <c r="O15" s="159"/>
      <c r="P15" s="159"/>
      <c r="Q15" s="159"/>
      <c r="R15" s="159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/>
      <c r="DF15" s="158"/>
      <c r="DG15" s="158"/>
      <c r="DH15" s="158"/>
      <c r="DI15" s="158"/>
      <c r="DJ15" s="158"/>
      <c r="DK15" s="158"/>
      <c r="DL15" s="158"/>
      <c r="DM15" s="158"/>
      <c r="DN15" s="158"/>
      <c r="DO15" s="158"/>
      <c r="DP15" s="158"/>
      <c r="DQ15" s="158"/>
      <c r="DR15" s="158"/>
      <c r="DS15" s="158"/>
      <c r="DT15" s="158"/>
      <c r="DU15" s="158"/>
      <c r="DV15" s="158"/>
      <c r="DW15" s="158"/>
      <c r="DX15" s="158"/>
      <c r="DY15" s="158"/>
      <c r="DZ15" s="158"/>
      <c r="EA15" s="158"/>
      <c r="EB15" s="158"/>
      <c r="EC15" s="158"/>
      <c r="ED15" s="159"/>
      <c r="EE15" s="159"/>
      <c r="EF15" s="159"/>
      <c r="EG15" s="159"/>
      <c r="EH15" s="159"/>
      <c r="EI15" s="160"/>
      <c r="EJ15" s="160"/>
      <c r="EK15" s="160"/>
      <c r="EL15" s="160"/>
      <c r="EM15" s="160"/>
      <c r="EN15" s="160"/>
      <c r="EO15" s="160"/>
      <c r="EP15" s="160"/>
      <c r="EQ15" s="160"/>
      <c r="ER15" s="160"/>
      <c r="ES15" s="160"/>
      <c r="ET15" s="160"/>
      <c r="EU15" s="160"/>
      <c r="EV15" s="160"/>
      <c r="EW15" s="160"/>
      <c r="EX15" s="158"/>
      <c r="EY15" s="158"/>
      <c r="EZ15" s="158"/>
      <c r="FA15" s="158"/>
      <c r="FB15" s="158"/>
      <c r="FC15" s="158"/>
      <c r="FD15" s="158"/>
      <c r="FE15" s="158"/>
      <c r="FF15" s="158"/>
      <c r="FG15" s="158"/>
      <c r="FH15" s="158"/>
      <c r="FI15" s="158"/>
      <c r="FJ15" s="158"/>
      <c r="FK15" s="158"/>
      <c r="FL15" s="158"/>
      <c r="FM15" s="158"/>
      <c r="FN15" s="158"/>
      <c r="FO15" s="158"/>
      <c r="FP15" s="158"/>
      <c r="FQ15" s="158"/>
      <c r="FR15" s="158"/>
      <c r="FS15" s="158"/>
      <c r="FT15" s="158"/>
      <c r="FU15" s="158"/>
      <c r="FV15" s="158"/>
      <c r="FW15" s="158"/>
      <c r="FX15" s="158"/>
      <c r="FY15" s="158"/>
      <c r="FZ15" s="158"/>
      <c r="GA15" s="158"/>
      <c r="GB15" s="158"/>
      <c r="GC15" s="158"/>
      <c r="GD15" s="158"/>
      <c r="GE15" s="158"/>
      <c r="GF15" s="158"/>
      <c r="GG15" s="158"/>
      <c r="GH15" s="158"/>
      <c r="GI15" s="158"/>
      <c r="GJ15" s="158"/>
      <c r="GK15" s="158"/>
      <c r="GL15" s="158"/>
      <c r="GM15" s="158"/>
      <c r="GN15" s="158"/>
      <c r="GO15" s="158"/>
      <c r="GP15" s="158"/>
      <c r="GQ15" s="158"/>
      <c r="GR15" s="158"/>
      <c r="GS15" s="158"/>
      <c r="GT15" s="158"/>
      <c r="GU15" s="158"/>
      <c r="GV15" s="158"/>
      <c r="GW15" s="158"/>
      <c r="GX15" s="158"/>
      <c r="GY15" s="158"/>
      <c r="GZ15" s="158"/>
      <c r="HA15" s="158"/>
      <c r="HB15" s="158"/>
      <c r="HC15" s="158"/>
      <c r="HD15" s="158"/>
      <c r="HE15" s="158"/>
      <c r="HF15" s="158"/>
      <c r="HG15" s="158"/>
      <c r="HH15" s="158"/>
      <c r="HI15" s="158"/>
      <c r="HJ15" s="158"/>
      <c r="HK15" s="158"/>
      <c r="HL15" s="158"/>
      <c r="HM15" s="158"/>
      <c r="HN15" s="158"/>
      <c r="HO15" s="158"/>
      <c r="HP15" s="158"/>
    </row>
    <row r="16" spans="1:224" ht="9" x14ac:dyDescent="0.15">
      <c r="A16" s="161"/>
      <c r="B16" s="153"/>
      <c r="C16" s="162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</row>
    <row r="17" spans="1:224" ht="9" x14ac:dyDescent="0.15">
      <c r="A17" s="163" t="s">
        <v>28</v>
      </c>
      <c r="B17" s="164"/>
      <c r="C17" s="165"/>
      <c r="D17" s="166" t="s">
        <v>29</v>
      </c>
      <c r="E17" s="167"/>
      <c r="F17" s="167"/>
      <c r="G17" s="167"/>
      <c r="H17" s="167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6" t="s">
        <v>29</v>
      </c>
      <c r="DU17" s="167"/>
      <c r="DV17" s="167"/>
      <c r="DW17" s="167"/>
      <c r="DX17" s="167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  <c r="FW17" s="168"/>
      <c r="FX17" s="168"/>
      <c r="FY17" s="168"/>
      <c r="FZ17" s="168"/>
      <c r="GA17" s="168"/>
      <c r="GB17" s="168"/>
      <c r="GC17" s="168"/>
      <c r="GD17" s="168"/>
      <c r="GE17" s="168"/>
      <c r="GF17" s="168"/>
      <c r="GG17" s="168"/>
      <c r="GH17" s="168"/>
      <c r="GI17" s="168"/>
      <c r="GJ17" s="168"/>
      <c r="GK17" s="168"/>
      <c r="GL17" s="168"/>
      <c r="GM17" s="168"/>
      <c r="GN17" s="168"/>
      <c r="GO17" s="168"/>
      <c r="GP17" s="168"/>
      <c r="GQ17" s="168"/>
      <c r="GR17" s="168"/>
      <c r="GS17" s="168"/>
      <c r="GT17" s="168"/>
      <c r="GU17" s="168"/>
      <c r="GV17" s="168"/>
      <c r="GW17" s="168"/>
      <c r="GX17" s="168"/>
      <c r="GY17" s="168"/>
      <c r="GZ17" s="168"/>
      <c r="HA17" s="168"/>
      <c r="HB17" s="168"/>
      <c r="HC17" s="168"/>
      <c r="HD17" s="168"/>
      <c r="HE17" s="168"/>
      <c r="HF17" s="168"/>
      <c r="HG17" s="168"/>
      <c r="HH17" s="168"/>
      <c r="HI17" s="168"/>
      <c r="HJ17" s="168"/>
      <c r="HK17" s="168"/>
      <c r="HL17" s="168"/>
      <c r="HM17" s="168"/>
      <c r="HN17" s="168"/>
      <c r="HO17" s="168"/>
      <c r="HP17" s="169" t="s">
        <v>7</v>
      </c>
    </row>
    <row r="18" spans="1:224" ht="9" x14ac:dyDescent="0.15">
      <c r="A18" s="170" t="s">
        <v>30</v>
      </c>
      <c r="B18" s="171"/>
      <c r="C18" s="172"/>
      <c r="D18" s="166">
        <v>30</v>
      </c>
      <c r="E18" s="173"/>
      <c r="F18" s="173"/>
      <c r="G18" s="173"/>
      <c r="H18" s="173"/>
      <c r="I18" s="166">
        <v>60</v>
      </c>
      <c r="J18" s="173"/>
      <c r="K18" s="173"/>
      <c r="L18" s="173"/>
      <c r="M18" s="173"/>
      <c r="N18" s="166">
        <v>90</v>
      </c>
      <c r="O18" s="173"/>
      <c r="P18" s="173"/>
      <c r="Q18" s="173"/>
      <c r="R18" s="173"/>
      <c r="S18" s="166">
        <v>120</v>
      </c>
      <c r="T18" s="173"/>
      <c r="U18" s="173"/>
      <c r="V18" s="173"/>
      <c r="W18" s="173"/>
      <c r="X18" s="166">
        <v>150</v>
      </c>
      <c r="Y18" s="173"/>
      <c r="Z18" s="173"/>
      <c r="AA18" s="173"/>
      <c r="AB18" s="173"/>
      <c r="AC18" s="166">
        <v>180</v>
      </c>
      <c r="AD18" s="173"/>
      <c r="AE18" s="173"/>
      <c r="AF18" s="173"/>
      <c r="AG18" s="173"/>
      <c r="AH18" s="166">
        <v>210</v>
      </c>
      <c r="AI18" s="173"/>
      <c r="AJ18" s="173"/>
      <c r="AK18" s="173"/>
      <c r="AL18" s="173"/>
      <c r="AM18" s="166">
        <v>240</v>
      </c>
      <c r="AN18" s="173"/>
      <c r="AO18" s="173"/>
      <c r="AP18" s="173"/>
      <c r="AQ18" s="173"/>
      <c r="AR18" s="166">
        <v>270</v>
      </c>
      <c r="AS18" s="173"/>
      <c r="AT18" s="173"/>
      <c r="AU18" s="173"/>
      <c r="AV18" s="173"/>
      <c r="AW18" s="166">
        <v>300</v>
      </c>
      <c r="AX18" s="173"/>
      <c r="AY18" s="173"/>
      <c r="AZ18" s="173"/>
      <c r="BA18" s="173"/>
      <c r="BB18" s="166">
        <v>330</v>
      </c>
      <c r="BC18" s="173"/>
      <c r="BD18" s="173"/>
      <c r="BE18" s="173"/>
      <c r="BF18" s="173"/>
      <c r="BG18" s="166">
        <v>360</v>
      </c>
      <c r="BH18" s="173"/>
      <c r="BI18" s="173"/>
      <c r="BJ18" s="173"/>
      <c r="BK18" s="173"/>
      <c r="BL18" s="166">
        <v>390</v>
      </c>
      <c r="BM18" s="173"/>
      <c r="BN18" s="173"/>
      <c r="BO18" s="173"/>
      <c r="BP18" s="173"/>
      <c r="BQ18" s="166">
        <v>420</v>
      </c>
      <c r="BR18" s="173"/>
      <c r="BS18" s="173"/>
      <c r="BT18" s="173"/>
      <c r="BU18" s="173"/>
      <c r="BV18" s="166">
        <v>450</v>
      </c>
      <c r="BW18" s="173"/>
      <c r="BX18" s="173"/>
      <c r="BY18" s="173"/>
      <c r="BZ18" s="173"/>
      <c r="CA18" s="166">
        <v>480</v>
      </c>
      <c r="CB18" s="173"/>
      <c r="CC18" s="173"/>
      <c r="CD18" s="173"/>
      <c r="CE18" s="173"/>
      <c r="CF18" s="166">
        <v>510</v>
      </c>
      <c r="CG18" s="173"/>
      <c r="CH18" s="173"/>
      <c r="CI18" s="173"/>
      <c r="CJ18" s="173"/>
      <c r="CK18" s="166">
        <v>540</v>
      </c>
      <c r="CL18" s="173"/>
      <c r="CM18" s="173"/>
      <c r="CN18" s="173"/>
      <c r="CO18" s="173"/>
      <c r="CP18" s="166">
        <v>570</v>
      </c>
      <c r="CQ18" s="173"/>
      <c r="CR18" s="173"/>
      <c r="CS18" s="173"/>
      <c r="CT18" s="173"/>
      <c r="CU18" s="166">
        <v>600</v>
      </c>
      <c r="CV18" s="173"/>
      <c r="CW18" s="173"/>
      <c r="CX18" s="173"/>
      <c r="CY18" s="173"/>
      <c r="CZ18" s="166">
        <v>630</v>
      </c>
      <c r="DA18" s="173"/>
      <c r="DB18" s="173"/>
      <c r="DC18" s="173"/>
      <c r="DD18" s="173"/>
      <c r="DE18" s="166">
        <v>660</v>
      </c>
      <c r="DF18" s="173"/>
      <c r="DG18" s="173"/>
      <c r="DH18" s="173"/>
      <c r="DI18" s="173"/>
      <c r="DJ18" s="166">
        <v>690</v>
      </c>
      <c r="DK18" s="173"/>
      <c r="DL18" s="173"/>
      <c r="DM18" s="173"/>
      <c r="DN18" s="173"/>
      <c r="DO18" s="166">
        <v>720</v>
      </c>
      <c r="DP18" s="173"/>
      <c r="DQ18" s="173"/>
      <c r="DR18" s="173"/>
      <c r="DS18" s="173"/>
      <c r="DT18" s="166">
        <v>750</v>
      </c>
      <c r="DU18" s="173"/>
      <c r="DV18" s="173"/>
      <c r="DW18" s="173"/>
      <c r="DX18" s="173"/>
      <c r="DY18" s="166">
        <v>780</v>
      </c>
      <c r="DZ18" s="173"/>
      <c r="EA18" s="173"/>
      <c r="EB18" s="173"/>
      <c r="EC18" s="173"/>
      <c r="ED18" s="166">
        <v>810</v>
      </c>
      <c r="EE18" s="173"/>
      <c r="EF18" s="173"/>
      <c r="EG18" s="173"/>
      <c r="EH18" s="173"/>
      <c r="EI18" s="166">
        <v>840</v>
      </c>
      <c r="EJ18" s="173"/>
      <c r="EK18" s="173"/>
      <c r="EL18" s="173"/>
      <c r="EM18" s="173"/>
      <c r="EN18" s="166">
        <v>870</v>
      </c>
      <c r="EO18" s="173"/>
      <c r="EP18" s="173"/>
      <c r="EQ18" s="173"/>
      <c r="ER18" s="173"/>
      <c r="ES18" s="166">
        <v>900</v>
      </c>
      <c r="ET18" s="173"/>
      <c r="EU18" s="173"/>
      <c r="EV18" s="173"/>
      <c r="EW18" s="173"/>
      <c r="EX18" s="166">
        <v>930</v>
      </c>
      <c r="EY18" s="173"/>
      <c r="EZ18" s="173"/>
      <c r="FA18" s="173"/>
      <c r="FB18" s="173"/>
      <c r="FC18" s="166">
        <v>960</v>
      </c>
      <c r="FD18" s="173"/>
      <c r="FE18" s="173"/>
      <c r="FF18" s="173"/>
      <c r="FG18" s="173"/>
      <c r="FH18" s="166">
        <v>990</v>
      </c>
      <c r="FI18" s="173"/>
      <c r="FJ18" s="173"/>
      <c r="FK18" s="173"/>
      <c r="FL18" s="173"/>
      <c r="FM18" s="166">
        <v>1020</v>
      </c>
      <c r="FN18" s="173"/>
      <c r="FO18" s="173"/>
      <c r="FP18" s="173"/>
      <c r="FQ18" s="173"/>
      <c r="FR18" s="166">
        <v>1050</v>
      </c>
      <c r="FS18" s="173"/>
      <c r="FT18" s="173"/>
      <c r="FU18" s="173"/>
      <c r="FV18" s="173"/>
      <c r="FW18" s="166">
        <v>1080</v>
      </c>
      <c r="FX18" s="173"/>
      <c r="FY18" s="173"/>
      <c r="FZ18" s="173"/>
      <c r="GA18" s="173"/>
      <c r="GB18" s="166">
        <v>1110</v>
      </c>
      <c r="GC18" s="173"/>
      <c r="GD18" s="173"/>
      <c r="GE18" s="173"/>
      <c r="GF18" s="173"/>
      <c r="GG18" s="166">
        <v>1140</v>
      </c>
      <c r="GH18" s="173"/>
      <c r="GI18" s="173"/>
      <c r="GJ18" s="173"/>
      <c r="GK18" s="173"/>
      <c r="GL18" s="166">
        <v>1170</v>
      </c>
      <c r="GM18" s="173"/>
      <c r="GN18" s="173"/>
      <c r="GO18" s="173"/>
      <c r="GP18" s="173"/>
      <c r="GQ18" s="166">
        <v>1200</v>
      </c>
      <c r="GR18" s="173"/>
      <c r="GS18" s="173"/>
      <c r="GT18" s="173"/>
      <c r="GU18" s="173"/>
      <c r="GV18" s="166">
        <v>1230</v>
      </c>
      <c r="GW18" s="173"/>
      <c r="GX18" s="173"/>
      <c r="GY18" s="173"/>
      <c r="GZ18" s="173"/>
      <c r="HA18" s="166">
        <v>1260</v>
      </c>
      <c r="HB18" s="173"/>
      <c r="HC18" s="173"/>
      <c r="HD18" s="173"/>
      <c r="HE18" s="173"/>
      <c r="HF18" s="166">
        <v>1290</v>
      </c>
      <c r="HG18" s="173"/>
      <c r="HH18" s="173"/>
      <c r="HI18" s="173"/>
      <c r="HJ18" s="173"/>
      <c r="HK18" s="166">
        <v>1320</v>
      </c>
      <c r="HL18" s="173"/>
      <c r="HM18" s="173"/>
      <c r="HN18" s="173"/>
      <c r="HO18" s="173"/>
      <c r="HP18" s="174"/>
    </row>
    <row r="19" spans="1:224" ht="9" customHeight="1" x14ac:dyDescent="0.15">
      <c r="A19" s="175" t="str">
        <f>Planilha!A18</f>
        <v>01</v>
      </c>
      <c r="B19" s="156"/>
      <c r="C19" s="176"/>
      <c r="D19" s="703"/>
      <c r="E19" s="704"/>
      <c r="F19" s="704"/>
      <c r="G19" s="704"/>
      <c r="H19" s="704"/>
      <c r="I19" s="703"/>
      <c r="J19" s="705"/>
      <c r="K19" s="705"/>
      <c r="L19" s="705"/>
      <c r="M19" s="705"/>
      <c r="N19" s="703"/>
      <c r="O19" s="704"/>
      <c r="P19" s="706"/>
      <c r="Q19" s="706"/>
      <c r="R19" s="706"/>
      <c r="S19" s="703"/>
      <c r="T19" s="704"/>
      <c r="U19" s="706"/>
      <c r="V19" s="706"/>
      <c r="W19" s="706"/>
      <c r="X19" s="703"/>
      <c r="Y19" s="704"/>
      <c r="Z19" s="706"/>
      <c r="AA19" s="706"/>
      <c r="AB19" s="706"/>
      <c r="AC19" s="703"/>
      <c r="AD19" s="704"/>
      <c r="AE19" s="706"/>
      <c r="AF19" s="706"/>
      <c r="AG19" s="706"/>
      <c r="AH19" s="703"/>
      <c r="AI19" s="704"/>
      <c r="AJ19" s="706"/>
      <c r="AK19" s="706"/>
      <c r="AL19" s="706"/>
      <c r="AM19" s="703"/>
      <c r="AN19" s="704"/>
      <c r="AO19" s="706"/>
      <c r="AP19" s="706"/>
      <c r="AQ19" s="706"/>
      <c r="AR19" s="703"/>
      <c r="AS19" s="704"/>
      <c r="AT19" s="706"/>
      <c r="AU19" s="706"/>
      <c r="AV19" s="706"/>
      <c r="AW19" s="16"/>
      <c r="AX19" s="17"/>
      <c r="AY19" s="19"/>
      <c r="AZ19" s="19"/>
      <c r="BA19" s="19"/>
      <c r="BB19" s="16"/>
      <c r="BC19" s="17"/>
      <c r="BD19" s="19"/>
      <c r="BE19" s="19"/>
      <c r="BF19" s="19"/>
      <c r="BG19" s="16"/>
      <c r="BH19" s="17"/>
      <c r="BI19" s="19"/>
      <c r="BJ19" s="19"/>
      <c r="BK19" s="19"/>
      <c r="BL19" s="16"/>
      <c r="BM19" s="17"/>
      <c r="BN19" s="19"/>
      <c r="BO19" s="19"/>
      <c r="BP19" s="19"/>
      <c r="BQ19" s="16"/>
      <c r="BR19" s="17"/>
      <c r="BS19" s="19"/>
      <c r="BT19" s="19"/>
      <c r="BU19" s="19"/>
      <c r="BV19" s="16"/>
      <c r="BW19" s="17"/>
      <c r="BX19" s="19"/>
      <c r="BY19" s="19"/>
      <c r="BZ19" s="19"/>
      <c r="CA19" s="16"/>
      <c r="CB19" s="17"/>
      <c r="CC19" s="19"/>
      <c r="CD19" s="19"/>
      <c r="CE19" s="19"/>
      <c r="CF19" s="16"/>
      <c r="CG19" s="17"/>
      <c r="CH19" s="19"/>
      <c r="CI19" s="19"/>
      <c r="CJ19" s="19"/>
      <c r="CK19" s="16"/>
      <c r="CL19" s="17"/>
      <c r="CM19" s="19"/>
      <c r="CN19" s="19"/>
      <c r="CO19" s="19"/>
      <c r="CP19" s="16"/>
      <c r="CQ19" s="17"/>
      <c r="CR19" s="19"/>
      <c r="CS19" s="19"/>
      <c r="CT19" s="19"/>
      <c r="CU19" s="16"/>
      <c r="CV19" s="17"/>
      <c r="CW19" s="19"/>
      <c r="CX19" s="19"/>
      <c r="CY19" s="19"/>
      <c r="CZ19" s="16"/>
      <c r="DA19" s="17"/>
      <c r="DB19" s="19"/>
      <c r="DC19" s="19"/>
      <c r="DD19" s="19"/>
      <c r="DE19" s="16"/>
      <c r="DF19" s="17"/>
      <c r="DG19" s="19"/>
      <c r="DH19" s="19"/>
      <c r="DI19" s="19"/>
      <c r="DJ19" s="16"/>
      <c r="DK19" s="17"/>
      <c r="DL19" s="19"/>
      <c r="DM19" s="19"/>
      <c r="DN19" s="19"/>
      <c r="DO19" s="16"/>
      <c r="DP19" s="17"/>
      <c r="DQ19" s="19"/>
      <c r="DR19" s="19"/>
      <c r="DS19" s="19"/>
      <c r="DT19" s="16"/>
      <c r="DU19" s="17"/>
      <c r="DV19" s="17"/>
      <c r="DW19" s="17"/>
      <c r="DX19" s="17"/>
      <c r="DY19" s="16"/>
      <c r="DZ19" s="18"/>
      <c r="EA19" s="18"/>
      <c r="EB19" s="18"/>
      <c r="EC19" s="18"/>
      <c r="ED19" s="16"/>
      <c r="EE19" s="17"/>
      <c r="EF19" s="19"/>
      <c r="EG19" s="19"/>
      <c r="EH19" s="19"/>
      <c r="EI19" s="16"/>
      <c r="EJ19" s="17"/>
      <c r="EK19" s="19"/>
      <c r="EL19" s="19"/>
      <c r="EM19" s="19"/>
      <c r="EN19" s="16"/>
      <c r="EO19" s="17"/>
      <c r="EP19" s="19"/>
      <c r="EQ19" s="19"/>
      <c r="ER19" s="19"/>
      <c r="ES19" s="16"/>
      <c r="ET19" s="17"/>
      <c r="EU19" s="19"/>
      <c r="EV19" s="19"/>
      <c r="EW19" s="19"/>
      <c r="EX19" s="16"/>
      <c r="EY19" s="17"/>
      <c r="EZ19" s="19"/>
      <c r="FA19" s="19"/>
      <c r="FB19" s="19"/>
      <c r="FC19" s="16"/>
      <c r="FD19" s="17"/>
      <c r="FE19" s="19"/>
      <c r="FF19" s="19"/>
      <c r="FG19" s="19"/>
      <c r="FH19" s="16"/>
      <c r="FI19" s="17"/>
      <c r="FJ19" s="19"/>
      <c r="FK19" s="19"/>
      <c r="FL19" s="19"/>
      <c r="FM19" s="16"/>
      <c r="FN19" s="17"/>
      <c r="FO19" s="19"/>
      <c r="FP19" s="19"/>
      <c r="FQ19" s="19"/>
      <c r="FR19" s="16"/>
      <c r="FS19" s="17"/>
      <c r="FT19" s="19"/>
      <c r="FU19" s="19"/>
      <c r="FV19" s="19"/>
      <c r="FW19" s="16"/>
      <c r="FX19" s="17"/>
      <c r="FY19" s="19"/>
      <c r="FZ19" s="19"/>
      <c r="GA19" s="19"/>
      <c r="GB19" s="16"/>
      <c r="GC19" s="17"/>
      <c r="GD19" s="19"/>
      <c r="GE19" s="19"/>
      <c r="GF19" s="19"/>
      <c r="GG19" s="16"/>
      <c r="GH19" s="17"/>
      <c r="GI19" s="19"/>
      <c r="GJ19" s="19"/>
      <c r="GK19" s="19"/>
      <c r="GL19" s="16"/>
      <c r="GM19" s="17"/>
      <c r="GN19" s="19"/>
      <c r="GO19" s="19"/>
      <c r="GP19" s="19"/>
      <c r="GQ19" s="16"/>
      <c r="GR19" s="17"/>
      <c r="GS19" s="19"/>
      <c r="GT19" s="19"/>
      <c r="GU19" s="19"/>
      <c r="GV19" s="16"/>
      <c r="GW19" s="17"/>
      <c r="GX19" s="19"/>
      <c r="GY19" s="19"/>
      <c r="GZ19" s="19"/>
      <c r="HA19" s="16"/>
      <c r="HB19" s="17"/>
      <c r="HC19" s="19"/>
      <c r="HD19" s="19"/>
      <c r="HE19" s="19"/>
      <c r="HF19" s="16"/>
      <c r="HG19" s="17"/>
      <c r="HH19" s="19"/>
      <c r="HI19" s="19"/>
      <c r="HJ19" s="19"/>
      <c r="HK19" s="16"/>
      <c r="HL19" s="17"/>
      <c r="HM19" s="19"/>
      <c r="HN19" s="19"/>
      <c r="HO19" s="19"/>
      <c r="HP19" s="177"/>
    </row>
    <row r="20" spans="1:224" ht="9" x14ac:dyDescent="0.15">
      <c r="A20" s="175"/>
      <c r="B20" s="156" t="str">
        <f>Planilha!B18</f>
        <v>INSTALAÇÕES PROVISÓRIAS / MOBILIZAÇÃO</v>
      </c>
      <c r="C20" s="178"/>
      <c r="D20" s="7"/>
      <c r="E20" s="6">
        <f>Planilha!$G$33*Cronograma!D21</f>
        <v>0</v>
      </c>
      <c r="F20" s="6"/>
      <c r="G20" s="6"/>
      <c r="H20" s="6"/>
      <c r="I20" s="7"/>
      <c r="J20" s="6">
        <f>Planilha!$G$33*Cronograma!I21</f>
        <v>0</v>
      </c>
      <c r="K20" s="6"/>
      <c r="L20" s="6"/>
      <c r="M20" s="6"/>
      <c r="N20" s="7"/>
      <c r="O20" s="6">
        <f>Planilha!$G$33*Cronograma!N21</f>
        <v>0</v>
      </c>
      <c r="P20" s="6"/>
      <c r="Q20" s="6"/>
      <c r="R20" s="6"/>
      <c r="S20" s="7"/>
      <c r="T20" s="6">
        <f>Planilha!$G$33*Cronograma!S21</f>
        <v>0</v>
      </c>
      <c r="U20" s="6"/>
      <c r="V20" s="6"/>
      <c r="W20" s="6"/>
      <c r="X20" s="7"/>
      <c r="Y20" s="6">
        <f>Planilha!$G$33*Cronograma!X21</f>
        <v>0</v>
      </c>
      <c r="Z20" s="6"/>
      <c r="AA20" s="6"/>
      <c r="AB20" s="6"/>
      <c r="AC20" s="7"/>
      <c r="AD20" s="6">
        <f>Planilha!$G$33*Cronograma!AC21</f>
        <v>0</v>
      </c>
      <c r="AE20" s="6"/>
      <c r="AF20" s="6"/>
      <c r="AG20" s="6"/>
      <c r="AH20" s="7"/>
      <c r="AI20" s="6">
        <f>Planilha!$G$33*Cronograma!AH21</f>
        <v>0</v>
      </c>
      <c r="AJ20" s="6"/>
      <c r="AK20" s="6"/>
      <c r="AL20" s="6"/>
      <c r="AM20" s="7"/>
      <c r="AN20" s="6">
        <f>Planilha!$G$33*Cronograma!AM21</f>
        <v>0</v>
      </c>
      <c r="AO20" s="6"/>
      <c r="AP20" s="6"/>
      <c r="AQ20" s="6"/>
      <c r="AR20" s="7"/>
      <c r="AS20" s="6">
        <f>Planilha!$G$33*Cronograma!AR21</f>
        <v>0</v>
      </c>
      <c r="AT20" s="6"/>
      <c r="AU20" s="6"/>
      <c r="AV20" s="6"/>
      <c r="AW20" s="7"/>
      <c r="AX20" s="6">
        <f>Planilha!$G$33*Cronograma!AW21</f>
        <v>0</v>
      </c>
      <c r="AY20" s="6"/>
      <c r="AZ20" s="6"/>
      <c r="BA20" s="6"/>
      <c r="BB20" s="7"/>
      <c r="BC20" s="6">
        <f>Planilha!$G$33*Cronograma!BB21</f>
        <v>0</v>
      </c>
      <c r="BD20" s="6"/>
      <c r="BE20" s="6"/>
      <c r="BF20" s="6"/>
      <c r="BG20" s="7"/>
      <c r="BH20" s="6">
        <f>Planilha!$G$33*Cronograma!BG21</f>
        <v>0</v>
      </c>
      <c r="BI20" s="6"/>
      <c r="BJ20" s="6"/>
      <c r="BK20" s="6"/>
      <c r="BL20" s="7"/>
      <c r="BM20" s="6">
        <f>Planilha!$G$33*Cronograma!BL21</f>
        <v>0</v>
      </c>
      <c r="BN20" s="6"/>
      <c r="BO20" s="6"/>
      <c r="BP20" s="6"/>
      <c r="BQ20" s="7"/>
      <c r="BR20" s="6">
        <f>Planilha!$G$33*Cronograma!BQ21</f>
        <v>0</v>
      </c>
      <c r="BS20" s="6"/>
      <c r="BT20" s="6"/>
      <c r="BU20" s="6"/>
      <c r="BV20" s="7"/>
      <c r="BW20" s="6">
        <f>Planilha!$G$33*Cronograma!BV21</f>
        <v>0</v>
      </c>
      <c r="BX20" s="6"/>
      <c r="BY20" s="6"/>
      <c r="BZ20" s="6"/>
      <c r="CA20" s="7"/>
      <c r="CB20" s="6">
        <f>Planilha!$G$33*Cronograma!CA21</f>
        <v>0</v>
      </c>
      <c r="CC20" s="6"/>
      <c r="CD20" s="6"/>
      <c r="CE20" s="6"/>
      <c r="CF20" s="7"/>
      <c r="CG20" s="6">
        <f>Planilha!$G$33*Cronograma!CF21</f>
        <v>0</v>
      </c>
      <c r="CH20" s="6"/>
      <c r="CI20" s="6"/>
      <c r="CJ20" s="6"/>
      <c r="CK20" s="7"/>
      <c r="CL20" s="6">
        <f>Planilha!$G$33*Cronograma!CK21</f>
        <v>0</v>
      </c>
      <c r="CM20" s="6"/>
      <c r="CN20" s="6"/>
      <c r="CO20" s="6"/>
      <c r="CP20" s="7"/>
      <c r="CQ20" s="6">
        <f>Planilha!$G$33*Cronograma!CP21</f>
        <v>0</v>
      </c>
      <c r="CR20" s="6"/>
      <c r="CS20" s="6"/>
      <c r="CT20" s="6"/>
      <c r="CU20" s="7"/>
      <c r="CV20" s="6">
        <f>Planilha!$G$33*Cronograma!CU21</f>
        <v>0</v>
      </c>
      <c r="CW20" s="6"/>
      <c r="CX20" s="6"/>
      <c r="CY20" s="6"/>
      <c r="CZ20" s="7"/>
      <c r="DA20" s="6">
        <f>Planilha!$G$33*Cronograma!CZ21</f>
        <v>0</v>
      </c>
      <c r="DB20" s="6"/>
      <c r="DC20" s="6"/>
      <c r="DD20" s="6"/>
      <c r="DE20" s="7"/>
      <c r="DF20" s="6">
        <f>Planilha!$G$33*Cronograma!DE21</f>
        <v>0</v>
      </c>
      <c r="DG20" s="6"/>
      <c r="DH20" s="6"/>
      <c r="DI20" s="6"/>
      <c r="DJ20" s="7"/>
      <c r="DK20" s="6">
        <f>Planilha!$G$33*Cronograma!DJ21</f>
        <v>0</v>
      </c>
      <c r="DL20" s="6"/>
      <c r="DM20" s="6"/>
      <c r="DN20" s="6"/>
      <c r="DO20" s="7"/>
      <c r="DP20" s="6">
        <f>Planilha!$G$33*Cronograma!DO21</f>
        <v>0</v>
      </c>
      <c r="DQ20" s="6"/>
      <c r="DR20" s="6"/>
      <c r="DS20" s="6"/>
      <c r="DT20" s="7"/>
      <c r="DU20" s="6">
        <f>Planilha!$G$33*Cronograma!DT21</f>
        <v>0</v>
      </c>
      <c r="DV20" s="6"/>
      <c r="DW20" s="6"/>
      <c r="DX20" s="6"/>
      <c r="DY20" s="7"/>
      <c r="DZ20" s="6">
        <f>Planilha!$G$33*Cronograma!DY21</f>
        <v>0</v>
      </c>
      <c r="EA20" s="6"/>
      <c r="EB20" s="6"/>
      <c r="EC20" s="6"/>
      <c r="ED20" s="7"/>
      <c r="EE20" s="6">
        <f>Planilha!$G$33*Cronograma!ED21</f>
        <v>0</v>
      </c>
      <c r="EF20" s="6"/>
      <c r="EG20" s="6"/>
      <c r="EH20" s="6"/>
      <c r="EI20" s="7"/>
      <c r="EJ20" s="6">
        <f>Planilha!$G$33*Cronograma!EI21</f>
        <v>0</v>
      </c>
      <c r="EK20" s="6"/>
      <c r="EL20" s="6"/>
      <c r="EM20" s="6"/>
      <c r="EN20" s="7"/>
      <c r="EO20" s="6">
        <f>Planilha!$G$33*Cronograma!EN21</f>
        <v>0</v>
      </c>
      <c r="EP20" s="6"/>
      <c r="EQ20" s="6"/>
      <c r="ER20" s="6"/>
      <c r="ES20" s="7"/>
      <c r="ET20" s="6">
        <f>Planilha!$G$33*Cronograma!ES21</f>
        <v>0</v>
      </c>
      <c r="EU20" s="6"/>
      <c r="EV20" s="6"/>
      <c r="EW20" s="6"/>
      <c r="EX20" s="7"/>
      <c r="EY20" s="6">
        <f>Planilha!$G$33*Cronograma!EX21</f>
        <v>0</v>
      </c>
      <c r="EZ20" s="6"/>
      <c r="FA20" s="6"/>
      <c r="FB20" s="6"/>
      <c r="FC20" s="7"/>
      <c r="FD20" s="6">
        <f>Planilha!$G$33*Cronograma!FC21</f>
        <v>0</v>
      </c>
      <c r="FE20" s="6"/>
      <c r="FF20" s="6"/>
      <c r="FG20" s="6"/>
      <c r="FH20" s="7"/>
      <c r="FI20" s="6">
        <f>Planilha!$G$33*Cronograma!FH21</f>
        <v>0</v>
      </c>
      <c r="FJ20" s="6"/>
      <c r="FK20" s="6"/>
      <c r="FL20" s="6"/>
      <c r="FM20" s="7"/>
      <c r="FN20" s="6">
        <f>Planilha!$G$33*Cronograma!FM21</f>
        <v>0</v>
      </c>
      <c r="FO20" s="6"/>
      <c r="FP20" s="6"/>
      <c r="FQ20" s="6"/>
      <c r="FR20" s="7"/>
      <c r="FS20" s="6">
        <f>Planilha!$G$33*Cronograma!FR21</f>
        <v>0</v>
      </c>
      <c r="FT20" s="6"/>
      <c r="FU20" s="6"/>
      <c r="FV20" s="6"/>
      <c r="FW20" s="7"/>
      <c r="FX20" s="6">
        <f>Planilha!$G$33*Cronograma!FW21</f>
        <v>0</v>
      </c>
      <c r="FY20" s="6"/>
      <c r="FZ20" s="6"/>
      <c r="GA20" s="6"/>
      <c r="GB20" s="7"/>
      <c r="GC20" s="6">
        <f>Planilha!$G$33*Cronograma!GB21</f>
        <v>0</v>
      </c>
      <c r="GD20" s="6"/>
      <c r="GE20" s="6"/>
      <c r="GF20" s="6"/>
      <c r="GG20" s="7"/>
      <c r="GH20" s="6">
        <f>Planilha!$G$33*Cronograma!GG21</f>
        <v>0</v>
      </c>
      <c r="GI20" s="6"/>
      <c r="GJ20" s="6"/>
      <c r="GK20" s="6"/>
      <c r="GL20" s="7"/>
      <c r="GM20" s="6">
        <f>Planilha!$G$33*Cronograma!GL21</f>
        <v>0</v>
      </c>
      <c r="GN20" s="6"/>
      <c r="GO20" s="6"/>
      <c r="GP20" s="6"/>
      <c r="GQ20" s="7"/>
      <c r="GR20" s="6">
        <f>Planilha!$G$33*Cronograma!GQ21</f>
        <v>0</v>
      </c>
      <c r="GS20" s="6"/>
      <c r="GT20" s="6"/>
      <c r="GU20" s="6"/>
      <c r="GV20" s="7"/>
      <c r="GW20" s="6">
        <f>Planilha!$G$33*Cronograma!GV21</f>
        <v>0</v>
      </c>
      <c r="GX20" s="6"/>
      <c r="GY20" s="6"/>
      <c r="GZ20" s="6"/>
      <c r="HA20" s="7"/>
      <c r="HB20" s="6">
        <f>Planilha!$G$33*Cronograma!HA21</f>
        <v>0</v>
      </c>
      <c r="HC20" s="6"/>
      <c r="HD20" s="6"/>
      <c r="HE20" s="6"/>
      <c r="HF20" s="7"/>
      <c r="HG20" s="6">
        <f>Planilha!$G$33*Cronograma!HF21</f>
        <v>0</v>
      </c>
      <c r="HH20" s="6"/>
      <c r="HI20" s="6"/>
      <c r="HJ20" s="6"/>
      <c r="HK20" s="7"/>
      <c r="HL20" s="6">
        <f>Planilha!$G$33*Cronograma!HK21</f>
        <v>0</v>
      </c>
      <c r="HM20" s="6"/>
      <c r="HN20" s="6"/>
      <c r="HO20" s="6"/>
      <c r="HP20" s="179">
        <f>SUM(D20:HO20)</f>
        <v>0</v>
      </c>
    </row>
    <row r="21" spans="1:224" ht="9" x14ac:dyDescent="0.15">
      <c r="A21" s="180"/>
      <c r="B21" s="181"/>
      <c r="C21" s="158"/>
      <c r="D21" s="146">
        <v>0.2</v>
      </c>
      <c r="E21" s="147"/>
      <c r="F21" s="147"/>
      <c r="G21" s="147"/>
      <c r="H21" s="147"/>
      <c r="I21" s="146">
        <v>0.1</v>
      </c>
      <c r="J21" s="147"/>
      <c r="K21" s="147"/>
      <c r="L21" s="147"/>
      <c r="M21" s="147"/>
      <c r="N21" s="146">
        <v>0.1</v>
      </c>
      <c r="O21" s="147"/>
      <c r="P21" s="147"/>
      <c r="Q21" s="147"/>
      <c r="R21" s="147"/>
      <c r="S21" s="146">
        <v>0.1</v>
      </c>
      <c r="T21" s="147"/>
      <c r="U21" s="147"/>
      <c r="V21" s="147"/>
      <c r="W21" s="147"/>
      <c r="X21" s="146">
        <v>0.1</v>
      </c>
      <c r="Y21" s="147"/>
      <c r="Z21" s="147"/>
      <c r="AA21" s="147"/>
      <c r="AB21" s="147"/>
      <c r="AC21" s="146">
        <v>0.1</v>
      </c>
      <c r="AD21" s="147"/>
      <c r="AE21" s="147"/>
      <c r="AF21" s="147"/>
      <c r="AG21" s="147"/>
      <c r="AH21" s="146">
        <v>0.1</v>
      </c>
      <c r="AI21" s="147"/>
      <c r="AJ21" s="147"/>
      <c r="AK21" s="147"/>
      <c r="AL21" s="147"/>
      <c r="AM21" s="146">
        <v>0.1</v>
      </c>
      <c r="AN21" s="147"/>
      <c r="AO21" s="147"/>
      <c r="AP21" s="147"/>
      <c r="AQ21" s="147"/>
      <c r="AR21" s="146">
        <v>0.1</v>
      </c>
      <c r="AS21" s="147"/>
      <c r="AT21" s="147"/>
      <c r="AU21" s="147"/>
      <c r="AV21" s="147"/>
      <c r="AW21" s="146"/>
      <c r="AX21" s="147"/>
      <c r="AY21" s="147"/>
      <c r="AZ21" s="147"/>
      <c r="BA21" s="147"/>
      <c r="BB21" s="146"/>
      <c r="BC21" s="147"/>
      <c r="BD21" s="147"/>
      <c r="BE21" s="147"/>
      <c r="BF21" s="147"/>
      <c r="BG21" s="146"/>
      <c r="BH21" s="147"/>
      <c r="BI21" s="147"/>
      <c r="BJ21" s="147"/>
      <c r="BK21" s="147"/>
      <c r="BL21" s="146"/>
      <c r="BM21" s="147"/>
      <c r="BN21" s="147"/>
      <c r="BO21" s="147"/>
      <c r="BP21" s="147"/>
      <c r="BQ21" s="146"/>
      <c r="BR21" s="147"/>
      <c r="BS21" s="147"/>
      <c r="BT21" s="147"/>
      <c r="BU21" s="147"/>
      <c r="BV21" s="146"/>
      <c r="BW21" s="147"/>
      <c r="BX21" s="147"/>
      <c r="BY21" s="147"/>
      <c r="BZ21" s="147"/>
      <c r="CA21" s="146"/>
      <c r="CB21" s="147"/>
      <c r="CC21" s="147"/>
      <c r="CD21" s="147"/>
      <c r="CE21" s="147"/>
      <c r="CF21" s="146"/>
      <c r="CG21" s="147"/>
      <c r="CH21" s="147"/>
      <c r="CI21" s="147"/>
      <c r="CJ21" s="147"/>
      <c r="CK21" s="146"/>
      <c r="CL21" s="147"/>
      <c r="CM21" s="147"/>
      <c r="CN21" s="147"/>
      <c r="CO21" s="147"/>
      <c r="CP21" s="146"/>
      <c r="CQ21" s="147"/>
      <c r="CR21" s="147"/>
      <c r="CS21" s="147"/>
      <c r="CT21" s="147"/>
      <c r="CU21" s="146"/>
      <c r="CV21" s="147"/>
      <c r="CW21" s="147"/>
      <c r="CX21" s="147"/>
      <c r="CY21" s="147"/>
      <c r="CZ21" s="146"/>
      <c r="DA21" s="147"/>
      <c r="DB21" s="147"/>
      <c r="DC21" s="147"/>
      <c r="DD21" s="147"/>
      <c r="DE21" s="146"/>
      <c r="DF21" s="147"/>
      <c r="DG21" s="147"/>
      <c r="DH21" s="147"/>
      <c r="DI21" s="147"/>
      <c r="DJ21" s="146"/>
      <c r="DK21" s="147"/>
      <c r="DL21" s="147"/>
      <c r="DM21" s="147"/>
      <c r="DN21" s="147"/>
      <c r="DO21" s="146"/>
      <c r="DP21" s="147"/>
      <c r="DQ21" s="147"/>
      <c r="DR21" s="147"/>
      <c r="DS21" s="147"/>
      <c r="DT21" s="146"/>
      <c r="DU21" s="147"/>
      <c r="DV21" s="147"/>
      <c r="DW21" s="147"/>
      <c r="DX21" s="147"/>
      <c r="DY21" s="146"/>
      <c r="DZ21" s="147"/>
      <c r="EA21" s="147"/>
      <c r="EB21" s="147"/>
      <c r="EC21" s="147"/>
      <c r="ED21" s="146"/>
      <c r="EE21" s="147"/>
      <c r="EF21" s="147"/>
      <c r="EG21" s="147"/>
      <c r="EH21" s="147"/>
      <c r="EI21" s="146"/>
      <c r="EJ21" s="147"/>
      <c r="EK21" s="147"/>
      <c r="EL21" s="147"/>
      <c r="EM21" s="147"/>
      <c r="EN21" s="146"/>
      <c r="EO21" s="147"/>
      <c r="EP21" s="147"/>
      <c r="EQ21" s="147"/>
      <c r="ER21" s="147"/>
      <c r="ES21" s="146"/>
      <c r="ET21" s="147"/>
      <c r="EU21" s="147"/>
      <c r="EV21" s="147"/>
      <c r="EW21" s="147"/>
      <c r="EX21" s="146"/>
      <c r="EY21" s="147"/>
      <c r="EZ21" s="147"/>
      <c r="FA21" s="147"/>
      <c r="FB21" s="147"/>
      <c r="FC21" s="146"/>
      <c r="FD21" s="147"/>
      <c r="FE21" s="147"/>
      <c r="FF21" s="147"/>
      <c r="FG21" s="147"/>
      <c r="FH21" s="146"/>
      <c r="FI21" s="147"/>
      <c r="FJ21" s="147"/>
      <c r="FK21" s="147"/>
      <c r="FL21" s="147"/>
      <c r="FM21" s="146"/>
      <c r="FN21" s="147"/>
      <c r="FO21" s="147"/>
      <c r="FP21" s="147"/>
      <c r="FQ21" s="147"/>
      <c r="FR21" s="146"/>
      <c r="FS21" s="147"/>
      <c r="FT21" s="147"/>
      <c r="FU21" s="147"/>
      <c r="FV21" s="147"/>
      <c r="FW21" s="146"/>
      <c r="FX21" s="147"/>
      <c r="FY21" s="147"/>
      <c r="FZ21" s="147"/>
      <c r="GA21" s="147"/>
      <c r="GB21" s="146"/>
      <c r="GC21" s="147"/>
      <c r="GD21" s="147"/>
      <c r="GE21" s="147"/>
      <c r="GF21" s="147"/>
      <c r="GG21" s="146"/>
      <c r="GH21" s="147"/>
      <c r="GI21" s="147"/>
      <c r="GJ21" s="147"/>
      <c r="GK21" s="147"/>
      <c r="GL21" s="146"/>
      <c r="GM21" s="147"/>
      <c r="GN21" s="147"/>
      <c r="GO21" s="147"/>
      <c r="GP21" s="147"/>
      <c r="GQ21" s="146"/>
      <c r="GR21" s="147"/>
      <c r="GS21" s="147"/>
      <c r="GT21" s="147"/>
      <c r="GU21" s="147"/>
      <c r="GV21" s="146"/>
      <c r="GW21" s="147"/>
      <c r="GX21" s="147"/>
      <c r="GY21" s="147"/>
      <c r="GZ21" s="147"/>
      <c r="HA21" s="146"/>
      <c r="HB21" s="147"/>
      <c r="HC21" s="147"/>
      <c r="HD21" s="147"/>
      <c r="HE21" s="147"/>
      <c r="HF21" s="146"/>
      <c r="HG21" s="147"/>
      <c r="HH21" s="147"/>
      <c r="HI21" s="147"/>
      <c r="HJ21" s="147"/>
      <c r="HK21" s="146"/>
      <c r="HL21" s="147"/>
      <c r="HM21" s="147"/>
      <c r="HN21" s="147"/>
      <c r="HO21" s="147"/>
      <c r="HP21" s="21" t="str">
        <f>IF(Planilha!G33&lt;&gt;HP20,"VERIFIQUE","")</f>
        <v/>
      </c>
    </row>
    <row r="22" spans="1:224" ht="9" x14ac:dyDescent="0.15">
      <c r="A22" s="175" t="str">
        <f>Planilha!A35</f>
        <v>02</v>
      </c>
      <c r="B22" s="156"/>
      <c r="C22" s="182"/>
      <c r="D22" s="703"/>
      <c r="E22" s="704"/>
      <c r="F22" s="704"/>
      <c r="G22" s="704"/>
      <c r="H22" s="704"/>
      <c r="I22" s="703"/>
      <c r="J22" s="704"/>
      <c r="K22" s="705"/>
      <c r="L22" s="705"/>
      <c r="M22" s="705"/>
      <c r="N22" s="703"/>
      <c r="O22" s="704"/>
      <c r="P22" s="706"/>
      <c r="Q22" s="706"/>
      <c r="R22" s="706"/>
      <c r="S22" s="703"/>
      <c r="T22" s="704"/>
      <c r="U22" s="706"/>
      <c r="V22" s="706"/>
      <c r="W22" s="706"/>
      <c r="X22" s="703"/>
      <c r="Y22" s="704"/>
      <c r="Z22" s="706"/>
      <c r="AA22" s="706"/>
      <c r="AB22" s="706"/>
      <c r="AC22" s="703"/>
      <c r="AD22" s="704"/>
      <c r="AE22" s="706"/>
      <c r="AF22" s="706"/>
      <c r="AG22" s="706"/>
      <c r="AH22" s="703"/>
      <c r="AI22" s="704"/>
      <c r="AJ22" s="706"/>
      <c r="AK22" s="706"/>
      <c r="AL22" s="706"/>
      <c r="AM22" s="703"/>
      <c r="AN22" s="704"/>
      <c r="AO22" s="706"/>
      <c r="AP22" s="706"/>
      <c r="AQ22" s="706"/>
      <c r="AR22" s="703"/>
      <c r="AS22" s="704"/>
      <c r="AT22" s="706"/>
      <c r="AU22" s="706"/>
      <c r="AV22" s="706"/>
      <c r="AW22" s="16"/>
      <c r="AX22" s="17"/>
      <c r="AY22" s="19"/>
      <c r="AZ22" s="19"/>
      <c r="BA22" s="19"/>
      <c r="BB22" s="16"/>
      <c r="BC22" s="17"/>
      <c r="BD22" s="19"/>
      <c r="BE22" s="19"/>
      <c r="BF22" s="19"/>
      <c r="BG22" s="16"/>
      <c r="BH22" s="17"/>
      <c r="BI22" s="19"/>
      <c r="BJ22" s="19"/>
      <c r="BK22" s="19"/>
      <c r="BL22" s="16"/>
      <c r="BM22" s="17"/>
      <c r="BN22" s="19"/>
      <c r="BO22" s="19"/>
      <c r="BP22" s="19"/>
      <c r="BQ22" s="16"/>
      <c r="BR22" s="17"/>
      <c r="BS22" s="19"/>
      <c r="BT22" s="19"/>
      <c r="BU22" s="19"/>
      <c r="BV22" s="16"/>
      <c r="BW22" s="17"/>
      <c r="BX22" s="19"/>
      <c r="BY22" s="19"/>
      <c r="BZ22" s="19"/>
      <c r="CA22" s="16"/>
      <c r="CB22" s="17"/>
      <c r="CC22" s="19"/>
      <c r="CD22" s="19"/>
      <c r="CE22" s="19"/>
      <c r="CF22" s="16"/>
      <c r="CG22" s="17"/>
      <c r="CH22" s="19"/>
      <c r="CI22" s="19"/>
      <c r="CJ22" s="19"/>
      <c r="CK22" s="16"/>
      <c r="CL22" s="17"/>
      <c r="CM22" s="19"/>
      <c r="CN22" s="19"/>
      <c r="CO22" s="19"/>
      <c r="CP22" s="16"/>
      <c r="CQ22" s="17"/>
      <c r="CR22" s="19"/>
      <c r="CS22" s="19"/>
      <c r="CT22" s="19"/>
      <c r="CU22" s="16"/>
      <c r="CV22" s="17"/>
      <c r="CW22" s="19"/>
      <c r="CX22" s="19"/>
      <c r="CY22" s="19"/>
      <c r="CZ22" s="16"/>
      <c r="DA22" s="17"/>
      <c r="DB22" s="19"/>
      <c r="DC22" s="19"/>
      <c r="DD22" s="19"/>
      <c r="DE22" s="16"/>
      <c r="DF22" s="17"/>
      <c r="DG22" s="19"/>
      <c r="DH22" s="19"/>
      <c r="DI22" s="19"/>
      <c r="DJ22" s="16"/>
      <c r="DK22" s="17"/>
      <c r="DL22" s="19"/>
      <c r="DM22" s="19"/>
      <c r="DN22" s="19"/>
      <c r="DO22" s="16"/>
      <c r="DP22" s="17"/>
      <c r="DQ22" s="19"/>
      <c r="DR22" s="19"/>
      <c r="DS22" s="19"/>
      <c r="DT22" s="16"/>
      <c r="DU22" s="17"/>
      <c r="DV22" s="17"/>
      <c r="DW22" s="17"/>
      <c r="DX22" s="17"/>
      <c r="DY22" s="16"/>
      <c r="DZ22" s="17"/>
      <c r="EA22" s="18"/>
      <c r="EB22" s="18"/>
      <c r="EC22" s="18"/>
      <c r="ED22" s="16"/>
      <c r="EE22" s="17"/>
      <c r="EF22" s="19"/>
      <c r="EG22" s="19"/>
      <c r="EH22" s="19"/>
      <c r="EI22" s="16"/>
      <c r="EJ22" s="17"/>
      <c r="EK22" s="19"/>
      <c r="EL22" s="19"/>
      <c r="EM22" s="19"/>
      <c r="EN22" s="16"/>
      <c r="EO22" s="17"/>
      <c r="EP22" s="19"/>
      <c r="EQ22" s="19"/>
      <c r="ER22" s="19"/>
      <c r="ES22" s="16"/>
      <c r="ET22" s="17"/>
      <c r="EU22" s="19"/>
      <c r="EV22" s="19"/>
      <c r="EW22" s="19"/>
      <c r="EX22" s="16"/>
      <c r="EY22" s="17"/>
      <c r="EZ22" s="19"/>
      <c r="FA22" s="19"/>
      <c r="FB22" s="19"/>
      <c r="FC22" s="16"/>
      <c r="FD22" s="17"/>
      <c r="FE22" s="19"/>
      <c r="FF22" s="19"/>
      <c r="FG22" s="19"/>
      <c r="FH22" s="16"/>
      <c r="FI22" s="17"/>
      <c r="FJ22" s="19"/>
      <c r="FK22" s="19"/>
      <c r="FL22" s="19"/>
      <c r="FM22" s="16"/>
      <c r="FN22" s="17"/>
      <c r="FO22" s="19"/>
      <c r="FP22" s="19"/>
      <c r="FQ22" s="19"/>
      <c r="FR22" s="16"/>
      <c r="FS22" s="17"/>
      <c r="FT22" s="19"/>
      <c r="FU22" s="19"/>
      <c r="FV22" s="19"/>
      <c r="FW22" s="16"/>
      <c r="FX22" s="17"/>
      <c r="FY22" s="19"/>
      <c r="FZ22" s="19"/>
      <c r="GA22" s="19"/>
      <c r="GB22" s="16"/>
      <c r="GC22" s="17"/>
      <c r="GD22" s="19"/>
      <c r="GE22" s="19"/>
      <c r="GF22" s="19"/>
      <c r="GG22" s="16"/>
      <c r="GH22" s="17"/>
      <c r="GI22" s="19"/>
      <c r="GJ22" s="19"/>
      <c r="GK22" s="19"/>
      <c r="GL22" s="16"/>
      <c r="GM22" s="17"/>
      <c r="GN22" s="19"/>
      <c r="GO22" s="19"/>
      <c r="GP22" s="19"/>
      <c r="GQ22" s="16"/>
      <c r="GR22" s="17"/>
      <c r="GS22" s="19"/>
      <c r="GT22" s="19"/>
      <c r="GU22" s="19"/>
      <c r="GV22" s="16"/>
      <c r="GW22" s="17"/>
      <c r="GX22" s="19"/>
      <c r="GY22" s="19"/>
      <c r="GZ22" s="19"/>
      <c r="HA22" s="16"/>
      <c r="HB22" s="17"/>
      <c r="HC22" s="19"/>
      <c r="HD22" s="19"/>
      <c r="HE22" s="19"/>
      <c r="HF22" s="16"/>
      <c r="HG22" s="17"/>
      <c r="HH22" s="19"/>
      <c r="HI22" s="19"/>
      <c r="HJ22" s="19"/>
      <c r="HK22" s="16"/>
      <c r="HL22" s="17"/>
      <c r="HM22" s="19"/>
      <c r="HN22" s="19"/>
      <c r="HO22" s="19"/>
      <c r="HP22" s="177"/>
    </row>
    <row r="23" spans="1:224" ht="9" x14ac:dyDescent="0.15">
      <c r="A23" s="175"/>
      <c r="B23" s="158" t="str">
        <f>LEFT(Planilha!B35,23)</f>
        <v>ADMINISTRAÇÃO</v>
      </c>
      <c r="C23" s="178"/>
      <c r="D23" s="7"/>
      <c r="E23" s="6" t="e">
        <f>Planilha!$G$37*Cronograma!D24</f>
        <v>#DIV/0!</v>
      </c>
      <c r="F23" s="6"/>
      <c r="G23" s="6"/>
      <c r="H23" s="6"/>
      <c r="I23" s="7"/>
      <c r="J23" s="6" t="e">
        <f>Planilha!$G$37*Cronograma!I24</f>
        <v>#DIV/0!</v>
      </c>
      <c r="K23" s="6"/>
      <c r="L23" s="6"/>
      <c r="M23" s="6"/>
      <c r="N23" s="7"/>
      <c r="O23" s="6" t="e">
        <f>Planilha!$G$37*Cronograma!N24</f>
        <v>#DIV/0!</v>
      </c>
      <c r="P23" s="6"/>
      <c r="Q23" s="6"/>
      <c r="R23" s="6"/>
      <c r="S23" s="7"/>
      <c r="T23" s="6" t="e">
        <f>Planilha!$G$37*Cronograma!S24</f>
        <v>#DIV/0!</v>
      </c>
      <c r="U23" s="6"/>
      <c r="V23" s="6"/>
      <c r="W23" s="6"/>
      <c r="X23" s="7"/>
      <c r="Y23" s="6" t="e">
        <f>Planilha!$G$37*Cronograma!X24</f>
        <v>#DIV/0!</v>
      </c>
      <c r="Z23" s="6"/>
      <c r="AA23" s="6"/>
      <c r="AB23" s="6"/>
      <c r="AC23" s="7"/>
      <c r="AD23" s="6" t="e">
        <f>Planilha!$G$37*Cronograma!AC24</f>
        <v>#DIV/0!</v>
      </c>
      <c r="AE23" s="6"/>
      <c r="AF23" s="6"/>
      <c r="AG23" s="6"/>
      <c r="AH23" s="7"/>
      <c r="AI23" s="6" t="e">
        <f>Planilha!$G$37*Cronograma!AH24</f>
        <v>#DIV/0!</v>
      </c>
      <c r="AJ23" s="6"/>
      <c r="AK23" s="6"/>
      <c r="AL23" s="6"/>
      <c r="AM23" s="7"/>
      <c r="AN23" s="6" t="e">
        <f>Planilha!$G$37*Cronograma!AM24</f>
        <v>#DIV/0!</v>
      </c>
      <c r="AO23" s="6"/>
      <c r="AP23" s="6"/>
      <c r="AQ23" s="6"/>
      <c r="AR23" s="7"/>
      <c r="AS23" s="6" t="e">
        <f>Planilha!$G$37*Cronograma!AR24</f>
        <v>#DIV/0!</v>
      </c>
      <c r="AT23" s="6"/>
      <c r="AU23" s="6"/>
      <c r="AV23" s="6"/>
      <c r="AW23" s="7"/>
      <c r="AX23" s="6" t="e">
        <f>Planilha!$G$37*Cronograma!AW24</f>
        <v>#DIV/0!</v>
      </c>
      <c r="AY23" s="6"/>
      <c r="AZ23" s="6"/>
      <c r="BA23" s="6"/>
      <c r="BB23" s="7"/>
      <c r="BC23" s="6" t="e">
        <f>Planilha!$G$37*Cronograma!BB24</f>
        <v>#DIV/0!</v>
      </c>
      <c r="BD23" s="6"/>
      <c r="BE23" s="6"/>
      <c r="BF23" s="6"/>
      <c r="BG23" s="7"/>
      <c r="BH23" s="6" t="e">
        <f>Planilha!$G$37*Cronograma!BG24</f>
        <v>#DIV/0!</v>
      </c>
      <c r="BI23" s="6"/>
      <c r="BJ23" s="6"/>
      <c r="BK23" s="6"/>
      <c r="BL23" s="7"/>
      <c r="BM23" s="6" t="e">
        <f>Planilha!$G$37*Cronograma!BL24</f>
        <v>#DIV/0!</v>
      </c>
      <c r="BN23" s="6"/>
      <c r="BO23" s="6"/>
      <c r="BP23" s="6"/>
      <c r="BQ23" s="7"/>
      <c r="BR23" s="6" t="e">
        <f>Planilha!$G$37*Cronograma!BQ24</f>
        <v>#DIV/0!</v>
      </c>
      <c r="BS23" s="6"/>
      <c r="BT23" s="6"/>
      <c r="BU23" s="6"/>
      <c r="BV23" s="7"/>
      <c r="BW23" s="6" t="e">
        <f>Planilha!$G$37*Cronograma!BV24</f>
        <v>#DIV/0!</v>
      </c>
      <c r="BX23" s="6"/>
      <c r="BY23" s="6"/>
      <c r="BZ23" s="6"/>
      <c r="CA23" s="7"/>
      <c r="CB23" s="6" t="e">
        <f>Planilha!$G$37*Cronograma!CA24</f>
        <v>#DIV/0!</v>
      </c>
      <c r="CC23" s="6"/>
      <c r="CD23" s="6"/>
      <c r="CE23" s="6"/>
      <c r="CF23" s="7"/>
      <c r="CG23" s="6" t="e">
        <f>Planilha!$G$37*Cronograma!CF24</f>
        <v>#DIV/0!</v>
      </c>
      <c r="CH23" s="6"/>
      <c r="CI23" s="6"/>
      <c r="CJ23" s="6"/>
      <c r="CK23" s="7"/>
      <c r="CL23" s="6" t="e">
        <f>Planilha!$G$37*Cronograma!CK24</f>
        <v>#DIV/0!</v>
      </c>
      <c r="CM23" s="6"/>
      <c r="CN23" s="6"/>
      <c r="CO23" s="6"/>
      <c r="CP23" s="7"/>
      <c r="CQ23" s="6" t="e">
        <f>Planilha!$G$37*Cronograma!CP24</f>
        <v>#DIV/0!</v>
      </c>
      <c r="CR23" s="6"/>
      <c r="CS23" s="6"/>
      <c r="CT23" s="6"/>
      <c r="CU23" s="7"/>
      <c r="CV23" s="6" t="e">
        <f>Planilha!$G$37*Cronograma!CU24</f>
        <v>#DIV/0!</v>
      </c>
      <c r="CW23" s="6"/>
      <c r="CX23" s="6"/>
      <c r="CY23" s="6"/>
      <c r="CZ23" s="7"/>
      <c r="DA23" s="6" t="e">
        <f>Planilha!$G$37*Cronograma!CZ24</f>
        <v>#DIV/0!</v>
      </c>
      <c r="DB23" s="6"/>
      <c r="DC23" s="6"/>
      <c r="DD23" s="6"/>
      <c r="DE23" s="7"/>
      <c r="DF23" s="6" t="e">
        <f>Planilha!$G$37*Cronograma!DE24</f>
        <v>#DIV/0!</v>
      </c>
      <c r="DG23" s="6"/>
      <c r="DH23" s="6"/>
      <c r="DI23" s="6"/>
      <c r="DJ23" s="7"/>
      <c r="DK23" s="6" t="e">
        <f>Planilha!$G$37*Cronograma!DJ24</f>
        <v>#DIV/0!</v>
      </c>
      <c r="DL23" s="6"/>
      <c r="DM23" s="6"/>
      <c r="DN23" s="6"/>
      <c r="DO23" s="7"/>
      <c r="DP23" s="6" t="e">
        <f>Planilha!$G$37*Cronograma!DO24</f>
        <v>#DIV/0!</v>
      </c>
      <c r="DQ23" s="6"/>
      <c r="DR23" s="6"/>
      <c r="DS23" s="6"/>
      <c r="DT23" s="7"/>
      <c r="DU23" s="6" t="e">
        <f>Planilha!$G$37*Cronograma!DT24</f>
        <v>#DIV/0!</v>
      </c>
      <c r="DV23" s="6"/>
      <c r="DW23" s="6"/>
      <c r="DX23" s="6"/>
      <c r="DY23" s="7"/>
      <c r="DZ23" s="6" t="e">
        <f>Planilha!$G$37*Cronograma!DY24</f>
        <v>#DIV/0!</v>
      </c>
      <c r="EA23" s="6"/>
      <c r="EB23" s="6"/>
      <c r="EC23" s="6"/>
      <c r="ED23" s="7"/>
      <c r="EE23" s="6" t="e">
        <f>Planilha!$G$37*Cronograma!ED24</f>
        <v>#DIV/0!</v>
      </c>
      <c r="EF23" s="6"/>
      <c r="EG23" s="6"/>
      <c r="EH23" s="6"/>
      <c r="EI23" s="7"/>
      <c r="EJ23" s="6" t="e">
        <f>Planilha!$G$37*Cronograma!EI24</f>
        <v>#DIV/0!</v>
      </c>
      <c r="EK23" s="6"/>
      <c r="EL23" s="6"/>
      <c r="EM23" s="6"/>
      <c r="EN23" s="7"/>
      <c r="EO23" s="6" t="e">
        <f>Planilha!$G$37*Cronograma!EN24</f>
        <v>#DIV/0!</v>
      </c>
      <c r="EP23" s="6"/>
      <c r="EQ23" s="6"/>
      <c r="ER23" s="6"/>
      <c r="ES23" s="7"/>
      <c r="ET23" s="6" t="e">
        <f>Planilha!$G$37*Cronograma!ES24</f>
        <v>#DIV/0!</v>
      </c>
      <c r="EU23" s="6"/>
      <c r="EV23" s="6"/>
      <c r="EW23" s="6"/>
      <c r="EX23" s="7"/>
      <c r="EY23" s="6" t="e">
        <f>Planilha!$G$37*Cronograma!EX24</f>
        <v>#DIV/0!</v>
      </c>
      <c r="EZ23" s="6"/>
      <c r="FA23" s="6"/>
      <c r="FB23" s="6"/>
      <c r="FC23" s="7"/>
      <c r="FD23" s="6" t="e">
        <f>Planilha!$G$37*Cronograma!FC24</f>
        <v>#DIV/0!</v>
      </c>
      <c r="FE23" s="6"/>
      <c r="FF23" s="6"/>
      <c r="FG23" s="6"/>
      <c r="FH23" s="7"/>
      <c r="FI23" s="6" t="e">
        <f>Planilha!$G$37*Cronograma!FH24</f>
        <v>#DIV/0!</v>
      </c>
      <c r="FJ23" s="6"/>
      <c r="FK23" s="6"/>
      <c r="FL23" s="6"/>
      <c r="FM23" s="7"/>
      <c r="FN23" s="6" t="e">
        <f>Planilha!$G$37*Cronograma!FM24</f>
        <v>#DIV/0!</v>
      </c>
      <c r="FO23" s="6"/>
      <c r="FP23" s="6"/>
      <c r="FQ23" s="6"/>
      <c r="FR23" s="7"/>
      <c r="FS23" s="6" t="e">
        <f>Planilha!$G$37*Cronograma!FR24</f>
        <v>#DIV/0!</v>
      </c>
      <c r="FT23" s="6"/>
      <c r="FU23" s="6"/>
      <c r="FV23" s="6"/>
      <c r="FW23" s="7"/>
      <c r="FX23" s="6" t="e">
        <f>Planilha!$G$37*Cronograma!FW24</f>
        <v>#DIV/0!</v>
      </c>
      <c r="FY23" s="6"/>
      <c r="FZ23" s="6"/>
      <c r="GA23" s="6"/>
      <c r="GB23" s="7"/>
      <c r="GC23" s="6" t="e">
        <f>Planilha!$G$37*Cronograma!GB24</f>
        <v>#DIV/0!</v>
      </c>
      <c r="GD23" s="6"/>
      <c r="GE23" s="6"/>
      <c r="GF23" s="6"/>
      <c r="GG23" s="7"/>
      <c r="GH23" s="6" t="e">
        <f>Planilha!$G$37*Cronograma!GG24</f>
        <v>#DIV/0!</v>
      </c>
      <c r="GI23" s="6"/>
      <c r="GJ23" s="6"/>
      <c r="GK23" s="6"/>
      <c r="GL23" s="7"/>
      <c r="GM23" s="6" t="e">
        <f>Planilha!$G$37*Cronograma!GL24</f>
        <v>#DIV/0!</v>
      </c>
      <c r="GN23" s="6"/>
      <c r="GO23" s="6"/>
      <c r="GP23" s="6"/>
      <c r="GQ23" s="7"/>
      <c r="GR23" s="6" t="e">
        <f>Planilha!$G$37*Cronograma!GQ24</f>
        <v>#DIV/0!</v>
      </c>
      <c r="GS23" s="6"/>
      <c r="GT23" s="6"/>
      <c r="GU23" s="6"/>
      <c r="GV23" s="7"/>
      <c r="GW23" s="6" t="e">
        <f>Planilha!$G$37*Cronograma!GV24</f>
        <v>#DIV/0!</v>
      </c>
      <c r="GX23" s="6"/>
      <c r="GY23" s="6"/>
      <c r="GZ23" s="6"/>
      <c r="HA23" s="7"/>
      <c r="HB23" s="6" t="e">
        <f>Planilha!$G$37*Cronograma!HA24</f>
        <v>#DIV/0!</v>
      </c>
      <c r="HC23" s="6"/>
      <c r="HD23" s="6"/>
      <c r="HE23" s="6"/>
      <c r="HF23" s="7"/>
      <c r="HG23" s="6" t="e">
        <f>Planilha!$G$37*Cronograma!HF24</f>
        <v>#DIV/0!</v>
      </c>
      <c r="HH23" s="6"/>
      <c r="HI23" s="6"/>
      <c r="HJ23" s="6"/>
      <c r="HK23" s="7"/>
      <c r="HL23" s="6" t="e">
        <f>Planilha!$G$37*Cronograma!HK24</f>
        <v>#DIV/0!</v>
      </c>
      <c r="HM23" s="6"/>
      <c r="HN23" s="6"/>
      <c r="HO23" s="6"/>
      <c r="HP23" s="179" t="e">
        <f>SUM(D23:HO23)</f>
        <v>#DIV/0!</v>
      </c>
    </row>
    <row r="24" spans="1:224" s="417" customFormat="1" ht="9" x14ac:dyDescent="0.15">
      <c r="A24" s="529"/>
      <c r="B24" s="530"/>
      <c r="C24" s="531"/>
      <c r="D24" s="535" t="e">
        <f>D84</f>
        <v>#DIV/0!</v>
      </c>
      <c r="E24" s="536"/>
      <c r="F24" s="536"/>
      <c r="G24" s="536"/>
      <c r="H24" s="536"/>
      <c r="I24" s="535" t="e">
        <f>I84</f>
        <v>#DIV/0!</v>
      </c>
      <c r="J24" s="536"/>
      <c r="K24" s="536"/>
      <c r="L24" s="536"/>
      <c r="M24" s="536"/>
      <c r="N24" s="535" t="e">
        <f>N84</f>
        <v>#DIV/0!</v>
      </c>
      <c r="O24" s="536"/>
      <c r="P24" s="536"/>
      <c r="Q24" s="536"/>
      <c r="R24" s="536"/>
      <c r="S24" s="535" t="e">
        <f>S84</f>
        <v>#DIV/0!</v>
      </c>
      <c r="T24" s="536"/>
      <c r="U24" s="536"/>
      <c r="V24" s="536"/>
      <c r="W24" s="536"/>
      <c r="X24" s="535" t="e">
        <f>X84</f>
        <v>#DIV/0!</v>
      </c>
      <c r="Y24" s="536"/>
      <c r="Z24" s="536"/>
      <c r="AA24" s="536"/>
      <c r="AB24" s="536"/>
      <c r="AC24" s="535" t="e">
        <f>AC84</f>
        <v>#DIV/0!</v>
      </c>
      <c r="AD24" s="536"/>
      <c r="AE24" s="536"/>
      <c r="AF24" s="536"/>
      <c r="AG24" s="536"/>
      <c r="AH24" s="535" t="e">
        <f>AH84</f>
        <v>#DIV/0!</v>
      </c>
      <c r="AI24" s="536"/>
      <c r="AJ24" s="536"/>
      <c r="AK24" s="536"/>
      <c r="AL24" s="536"/>
      <c r="AM24" s="535" t="e">
        <f>AM84</f>
        <v>#DIV/0!</v>
      </c>
      <c r="AN24" s="536"/>
      <c r="AO24" s="536"/>
      <c r="AP24" s="536"/>
      <c r="AQ24" s="536"/>
      <c r="AR24" s="535" t="e">
        <f>AR84</f>
        <v>#DIV/0!</v>
      </c>
      <c r="AS24" s="536"/>
      <c r="AT24" s="536"/>
      <c r="AU24" s="536"/>
      <c r="AV24" s="536"/>
      <c r="AW24" s="535" t="e">
        <f>AW84</f>
        <v>#DIV/0!</v>
      </c>
      <c r="AX24" s="536"/>
      <c r="AY24" s="536"/>
      <c r="AZ24" s="536"/>
      <c r="BA24" s="536"/>
      <c r="BB24" s="535" t="e">
        <f>BB84</f>
        <v>#DIV/0!</v>
      </c>
      <c r="BC24" s="536"/>
      <c r="BD24" s="536"/>
      <c r="BE24" s="536"/>
      <c r="BF24" s="536"/>
      <c r="BG24" s="535" t="e">
        <f>BG84</f>
        <v>#DIV/0!</v>
      </c>
      <c r="BH24" s="536"/>
      <c r="BI24" s="536"/>
      <c r="BJ24" s="536"/>
      <c r="BK24" s="536"/>
      <c r="BL24" s="535" t="e">
        <f>BL84</f>
        <v>#DIV/0!</v>
      </c>
      <c r="BM24" s="536"/>
      <c r="BN24" s="536"/>
      <c r="BO24" s="536"/>
      <c r="BP24" s="536"/>
      <c r="BQ24" s="535" t="e">
        <f>BQ84</f>
        <v>#DIV/0!</v>
      </c>
      <c r="BR24" s="536"/>
      <c r="BS24" s="536"/>
      <c r="BT24" s="536"/>
      <c r="BU24" s="536"/>
      <c r="BV24" s="535" t="e">
        <f>BV84</f>
        <v>#DIV/0!</v>
      </c>
      <c r="BW24" s="536"/>
      <c r="BX24" s="536"/>
      <c r="BY24" s="536"/>
      <c r="BZ24" s="536"/>
      <c r="CA24" s="535" t="e">
        <f>CA84</f>
        <v>#DIV/0!</v>
      </c>
      <c r="CB24" s="536"/>
      <c r="CC24" s="536"/>
      <c r="CD24" s="536"/>
      <c r="CE24" s="536"/>
      <c r="CF24" s="535" t="e">
        <f>CF84</f>
        <v>#DIV/0!</v>
      </c>
      <c r="CG24" s="536"/>
      <c r="CH24" s="536"/>
      <c r="CI24" s="536"/>
      <c r="CJ24" s="536"/>
      <c r="CK24" s="535" t="e">
        <f>CK84</f>
        <v>#DIV/0!</v>
      </c>
      <c r="CL24" s="536"/>
      <c r="CM24" s="536"/>
      <c r="CN24" s="536"/>
      <c r="CO24" s="536"/>
      <c r="CP24" s="535" t="e">
        <f>CP84</f>
        <v>#DIV/0!</v>
      </c>
      <c r="CQ24" s="536"/>
      <c r="CR24" s="536"/>
      <c r="CS24" s="536"/>
      <c r="CT24" s="536"/>
      <c r="CU24" s="535" t="e">
        <f>CU84</f>
        <v>#DIV/0!</v>
      </c>
      <c r="CV24" s="536"/>
      <c r="CW24" s="536"/>
      <c r="CX24" s="536"/>
      <c r="CY24" s="536"/>
      <c r="CZ24" s="535" t="e">
        <f>CZ84</f>
        <v>#DIV/0!</v>
      </c>
      <c r="DA24" s="536"/>
      <c r="DB24" s="536"/>
      <c r="DC24" s="536"/>
      <c r="DD24" s="536"/>
      <c r="DE24" s="535" t="e">
        <f>DE84</f>
        <v>#DIV/0!</v>
      </c>
      <c r="DF24" s="536"/>
      <c r="DG24" s="536"/>
      <c r="DH24" s="536"/>
      <c r="DI24" s="536"/>
      <c r="DJ24" s="535" t="e">
        <f>DJ84</f>
        <v>#DIV/0!</v>
      </c>
      <c r="DK24" s="536"/>
      <c r="DL24" s="536"/>
      <c r="DM24" s="536"/>
      <c r="DN24" s="536"/>
      <c r="DO24" s="535" t="e">
        <f>DO84</f>
        <v>#DIV/0!</v>
      </c>
      <c r="DP24" s="536"/>
      <c r="DQ24" s="536"/>
      <c r="DR24" s="536"/>
      <c r="DS24" s="536"/>
      <c r="DT24" s="535" t="e">
        <f>DT84</f>
        <v>#DIV/0!</v>
      </c>
      <c r="DU24" s="536"/>
      <c r="DV24" s="536"/>
      <c r="DW24" s="536"/>
      <c r="DX24" s="536"/>
      <c r="DY24" s="535" t="e">
        <f>DY84</f>
        <v>#DIV/0!</v>
      </c>
      <c r="DZ24" s="536"/>
      <c r="EA24" s="536"/>
      <c r="EB24" s="536"/>
      <c r="EC24" s="536"/>
      <c r="ED24" s="535" t="e">
        <f>ED84</f>
        <v>#DIV/0!</v>
      </c>
      <c r="EE24" s="536"/>
      <c r="EF24" s="536"/>
      <c r="EG24" s="536"/>
      <c r="EH24" s="536"/>
      <c r="EI24" s="535" t="e">
        <f>EI84</f>
        <v>#DIV/0!</v>
      </c>
      <c r="EJ24" s="536"/>
      <c r="EK24" s="536"/>
      <c r="EL24" s="536"/>
      <c r="EM24" s="536"/>
      <c r="EN24" s="535" t="e">
        <f>EN84</f>
        <v>#DIV/0!</v>
      </c>
      <c r="EO24" s="536"/>
      <c r="EP24" s="536"/>
      <c r="EQ24" s="536"/>
      <c r="ER24" s="536"/>
      <c r="ES24" s="535" t="e">
        <f>ES84</f>
        <v>#DIV/0!</v>
      </c>
      <c r="ET24" s="536"/>
      <c r="EU24" s="536"/>
      <c r="EV24" s="536"/>
      <c r="EW24" s="536"/>
      <c r="EX24" s="535" t="e">
        <f>EX84</f>
        <v>#DIV/0!</v>
      </c>
      <c r="EY24" s="536"/>
      <c r="EZ24" s="536"/>
      <c r="FA24" s="536"/>
      <c r="FB24" s="536"/>
      <c r="FC24" s="535" t="e">
        <f>FC84</f>
        <v>#DIV/0!</v>
      </c>
      <c r="FD24" s="536"/>
      <c r="FE24" s="536"/>
      <c r="FF24" s="536"/>
      <c r="FG24" s="536"/>
      <c r="FH24" s="535" t="e">
        <f>FH84</f>
        <v>#DIV/0!</v>
      </c>
      <c r="FI24" s="536"/>
      <c r="FJ24" s="536"/>
      <c r="FK24" s="536"/>
      <c r="FL24" s="536"/>
      <c r="FM24" s="535" t="e">
        <f>FM84</f>
        <v>#DIV/0!</v>
      </c>
      <c r="FN24" s="536"/>
      <c r="FO24" s="536"/>
      <c r="FP24" s="536"/>
      <c r="FQ24" s="536"/>
      <c r="FR24" s="535" t="e">
        <f>FR84</f>
        <v>#DIV/0!</v>
      </c>
      <c r="FS24" s="536"/>
      <c r="FT24" s="536"/>
      <c r="FU24" s="536"/>
      <c r="FV24" s="536"/>
      <c r="FW24" s="535" t="e">
        <f>FW84</f>
        <v>#DIV/0!</v>
      </c>
      <c r="FX24" s="536"/>
      <c r="FY24" s="536"/>
      <c r="FZ24" s="536"/>
      <c r="GA24" s="536"/>
      <c r="GB24" s="535" t="e">
        <f>GB84</f>
        <v>#DIV/0!</v>
      </c>
      <c r="GC24" s="536"/>
      <c r="GD24" s="536"/>
      <c r="GE24" s="536"/>
      <c r="GF24" s="536"/>
      <c r="GG24" s="535" t="e">
        <f>GG84</f>
        <v>#DIV/0!</v>
      </c>
      <c r="GH24" s="536"/>
      <c r="GI24" s="536"/>
      <c r="GJ24" s="536"/>
      <c r="GK24" s="536"/>
      <c r="GL24" s="535" t="e">
        <f>GL84</f>
        <v>#DIV/0!</v>
      </c>
      <c r="GM24" s="536"/>
      <c r="GN24" s="536"/>
      <c r="GO24" s="536"/>
      <c r="GP24" s="536"/>
      <c r="GQ24" s="535" t="e">
        <f>GQ84</f>
        <v>#DIV/0!</v>
      </c>
      <c r="GR24" s="536"/>
      <c r="GS24" s="536"/>
      <c r="GT24" s="536"/>
      <c r="GU24" s="536"/>
      <c r="GV24" s="535" t="e">
        <f>GV84</f>
        <v>#DIV/0!</v>
      </c>
      <c r="GW24" s="536"/>
      <c r="GX24" s="536"/>
      <c r="GY24" s="536"/>
      <c r="GZ24" s="536"/>
      <c r="HA24" s="535" t="e">
        <f>HA84</f>
        <v>#DIV/0!</v>
      </c>
      <c r="HB24" s="536"/>
      <c r="HC24" s="536"/>
      <c r="HD24" s="536"/>
      <c r="HE24" s="536"/>
      <c r="HF24" s="535" t="e">
        <f>HF84</f>
        <v>#DIV/0!</v>
      </c>
      <c r="HG24" s="536"/>
      <c r="HH24" s="536"/>
      <c r="HI24" s="536"/>
      <c r="HJ24" s="536"/>
      <c r="HK24" s="535" t="e">
        <f>HK84</f>
        <v>#DIV/0!</v>
      </c>
      <c r="HL24" s="536"/>
      <c r="HM24" s="532"/>
      <c r="HN24" s="532"/>
      <c r="HO24" s="532"/>
      <c r="HP24" s="533" t="e">
        <f>IF(Planilha!G37&lt;&gt;HP23,"VERIFIQUE","")</f>
        <v>#DIV/0!</v>
      </c>
    </row>
    <row r="25" spans="1:224" ht="9" x14ac:dyDescent="0.15">
      <c r="A25" s="175" t="str">
        <f>Planilha!A39</f>
        <v>03</v>
      </c>
      <c r="B25" s="156"/>
      <c r="C25" s="182"/>
      <c r="D25" s="703"/>
      <c r="E25" s="704"/>
      <c r="F25" s="704"/>
      <c r="G25" s="704"/>
      <c r="H25" s="704"/>
      <c r="I25" s="703"/>
      <c r="J25" s="704"/>
      <c r="K25" s="705"/>
      <c r="L25" s="705"/>
      <c r="M25" s="705"/>
      <c r="N25" s="703"/>
      <c r="O25" s="704"/>
      <c r="P25" s="706"/>
      <c r="Q25" s="706"/>
      <c r="R25" s="706"/>
      <c r="S25" s="703"/>
      <c r="T25" s="704"/>
      <c r="U25" s="706"/>
      <c r="V25" s="706"/>
      <c r="W25" s="706"/>
      <c r="X25" s="703"/>
      <c r="Y25" s="704"/>
      <c r="Z25" s="706"/>
      <c r="AA25" s="706"/>
      <c r="AB25" s="706"/>
      <c r="AC25" s="707"/>
      <c r="AD25" s="708"/>
      <c r="AE25" s="709"/>
      <c r="AF25" s="709"/>
      <c r="AG25" s="709"/>
      <c r="AH25" s="707"/>
      <c r="AI25" s="708"/>
      <c r="AJ25" s="709"/>
      <c r="AK25" s="709"/>
      <c r="AL25" s="709"/>
      <c r="AM25" s="707"/>
      <c r="AN25" s="708"/>
      <c r="AO25" s="709"/>
      <c r="AP25" s="709"/>
      <c r="AQ25" s="709"/>
      <c r="AR25" s="707"/>
      <c r="AS25" s="708"/>
      <c r="AT25" s="709"/>
      <c r="AU25" s="709"/>
      <c r="AV25" s="709"/>
      <c r="AW25" s="16"/>
      <c r="AX25" s="17"/>
      <c r="AY25" s="19"/>
      <c r="AZ25" s="19"/>
      <c r="BA25" s="19"/>
      <c r="BB25" s="16"/>
      <c r="BC25" s="17"/>
      <c r="BD25" s="19"/>
      <c r="BE25" s="19"/>
      <c r="BF25" s="19"/>
      <c r="BG25" s="16"/>
      <c r="BH25" s="17"/>
      <c r="BI25" s="19"/>
      <c r="BJ25" s="19"/>
      <c r="BK25" s="19"/>
      <c r="BL25" s="16"/>
      <c r="BM25" s="17"/>
      <c r="BN25" s="19"/>
      <c r="BO25" s="19"/>
      <c r="BP25" s="19"/>
      <c r="BQ25" s="16"/>
      <c r="BR25" s="17"/>
      <c r="BS25" s="19"/>
      <c r="BT25" s="19"/>
      <c r="BU25" s="19"/>
      <c r="BV25" s="16"/>
      <c r="BW25" s="17"/>
      <c r="BX25" s="19"/>
      <c r="BY25" s="19"/>
      <c r="BZ25" s="19"/>
      <c r="CA25" s="16"/>
      <c r="CB25" s="17"/>
      <c r="CC25" s="19"/>
      <c r="CD25" s="19"/>
      <c r="CE25" s="19"/>
      <c r="CF25" s="16"/>
      <c r="CG25" s="17"/>
      <c r="CH25" s="19"/>
      <c r="CI25" s="19"/>
      <c r="CJ25" s="19"/>
      <c r="CK25" s="16"/>
      <c r="CL25" s="17"/>
      <c r="CM25" s="19"/>
      <c r="CN25" s="19"/>
      <c r="CO25" s="19"/>
      <c r="CP25" s="16"/>
      <c r="CQ25" s="17"/>
      <c r="CR25" s="19"/>
      <c r="CS25" s="19"/>
      <c r="CT25" s="19"/>
      <c r="CU25" s="16"/>
      <c r="CV25" s="17"/>
      <c r="CW25" s="19"/>
      <c r="CX25" s="19"/>
      <c r="CY25" s="19"/>
      <c r="CZ25" s="16"/>
      <c r="DA25" s="17"/>
      <c r="DB25" s="19"/>
      <c r="DC25" s="19"/>
      <c r="DD25" s="19"/>
      <c r="DE25" s="16"/>
      <c r="DF25" s="17"/>
      <c r="DG25" s="19"/>
      <c r="DH25" s="19"/>
      <c r="DI25" s="19"/>
      <c r="DJ25" s="16"/>
      <c r="DK25" s="17"/>
      <c r="DL25" s="19"/>
      <c r="DM25" s="19"/>
      <c r="DN25" s="19"/>
      <c r="DO25" s="16"/>
      <c r="DP25" s="17"/>
      <c r="DQ25" s="19"/>
      <c r="DR25" s="19"/>
      <c r="DS25" s="19"/>
      <c r="DT25" s="16"/>
      <c r="DU25" s="17"/>
      <c r="DV25" s="17"/>
      <c r="DW25" s="17"/>
      <c r="DX25" s="17"/>
      <c r="DY25" s="16"/>
      <c r="DZ25" s="17"/>
      <c r="EA25" s="18"/>
      <c r="EB25" s="18"/>
      <c r="EC25" s="18"/>
      <c r="ED25" s="16"/>
      <c r="EE25" s="17"/>
      <c r="EF25" s="19"/>
      <c r="EG25" s="19"/>
      <c r="EH25" s="19"/>
      <c r="EI25" s="16"/>
      <c r="EJ25" s="17"/>
      <c r="EK25" s="19"/>
      <c r="EL25" s="19"/>
      <c r="EM25" s="19"/>
      <c r="EN25" s="16"/>
      <c r="EO25" s="17"/>
      <c r="EP25" s="19"/>
      <c r="EQ25" s="19"/>
      <c r="ER25" s="19"/>
      <c r="ES25" s="16"/>
      <c r="ET25" s="17"/>
      <c r="EU25" s="19"/>
      <c r="EV25" s="19"/>
      <c r="EW25" s="19"/>
      <c r="EX25" s="16"/>
      <c r="EY25" s="17"/>
      <c r="EZ25" s="19"/>
      <c r="FA25" s="19"/>
      <c r="FB25" s="19"/>
      <c r="FC25" s="16"/>
      <c r="FD25" s="17"/>
      <c r="FE25" s="19"/>
      <c r="FF25" s="19"/>
      <c r="FG25" s="19"/>
      <c r="FH25" s="16"/>
      <c r="FI25" s="17"/>
      <c r="FJ25" s="19"/>
      <c r="FK25" s="19"/>
      <c r="FL25" s="19"/>
      <c r="FM25" s="16"/>
      <c r="FN25" s="17"/>
      <c r="FO25" s="19"/>
      <c r="FP25" s="19"/>
      <c r="FQ25" s="19"/>
      <c r="FR25" s="16"/>
      <c r="FS25" s="17"/>
      <c r="FT25" s="19"/>
      <c r="FU25" s="19"/>
      <c r="FV25" s="19"/>
      <c r="FW25" s="16"/>
      <c r="FX25" s="17"/>
      <c r="FY25" s="19"/>
      <c r="FZ25" s="19"/>
      <c r="GA25" s="19"/>
      <c r="GB25" s="16"/>
      <c r="GC25" s="17"/>
      <c r="GD25" s="19"/>
      <c r="GE25" s="19"/>
      <c r="GF25" s="19"/>
      <c r="GG25" s="16"/>
      <c r="GH25" s="17"/>
      <c r="GI25" s="19"/>
      <c r="GJ25" s="19"/>
      <c r="GK25" s="19"/>
      <c r="GL25" s="16"/>
      <c r="GM25" s="17"/>
      <c r="GN25" s="19"/>
      <c r="GO25" s="19"/>
      <c r="GP25" s="19"/>
      <c r="GQ25" s="16"/>
      <c r="GR25" s="17"/>
      <c r="GS25" s="19"/>
      <c r="GT25" s="19"/>
      <c r="GU25" s="19"/>
      <c r="GV25" s="16"/>
      <c r="GW25" s="17"/>
      <c r="GX25" s="19"/>
      <c r="GY25" s="19"/>
      <c r="GZ25" s="19"/>
      <c r="HA25" s="16"/>
      <c r="HB25" s="17"/>
      <c r="HC25" s="19"/>
      <c r="HD25" s="19"/>
      <c r="HE25" s="19"/>
      <c r="HF25" s="16"/>
      <c r="HG25" s="17"/>
      <c r="HH25" s="19"/>
      <c r="HI25" s="19"/>
      <c r="HJ25" s="19"/>
      <c r="HK25" s="16"/>
      <c r="HL25" s="17"/>
      <c r="HM25" s="19"/>
      <c r="HN25" s="19"/>
      <c r="HO25" s="19"/>
      <c r="HP25" s="177"/>
    </row>
    <row r="26" spans="1:224" ht="9" x14ac:dyDescent="0.15">
      <c r="A26" s="175"/>
      <c r="B26" s="156" t="str">
        <f>Planilha!B39</f>
        <v>PAVILHÃO ALUÍZIO PRATA</v>
      </c>
      <c r="C26" s="183"/>
      <c r="D26" s="7"/>
      <c r="E26" s="6">
        <f>Planilha!$G$145*Cronograma!D27</f>
        <v>0</v>
      </c>
      <c r="F26" s="6"/>
      <c r="G26" s="6"/>
      <c r="H26" s="6"/>
      <c r="I26" s="7"/>
      <c r="J26" s="6">
        <f>Planilha!$G$145*Cronograma!I27</f>
        <v>0</v>
      </c>
      <c r="K26" s="6"/>
      <c r="L26" s="6"/>
      <c r="M26" s="6"/>
      <c r="N26" s="7"/>
      <c r="O26" s="6">
        <f>Planilha!$G$145*Cronograma!N27</f>
        <v>0</v>
      </c>
      <c r="P26" s="6"/>
      <c r="Q26" s="6"/>
      <c r="R26" s="6"/>
      <c r="S26" s="7"/>
      <c r="T26" s="6">
        <f>Planilha!$G$145*Cronograma!S27</f>
        <v>0</v>
      </c>
      <c r="U26" s="6"/>
      <c r="V26" s="6"/>
      <c r="W26" s="6"/>
      <c r="X26" s="7"/>
      <c r="Y26" s="6">
        <f>Planilha!$G$145*Cronograma!X27</f>
        <v>0</v>
      </c>
      <c r="Z26" s="6"/>
      <c r="AA26" s="6"/>
      <c r="AB26" s="6"/>
      <c r="AC26" s="7"/>
      <c r="AD26" s="6">
        <f>Planilha!$G$145*Cronograma!AC27</f>
        <v>0</v>
      </c>
      <c r="AE26" s="6"/>
      <c r="AF26" s="6"/>
      <c r="AG26" s="6"/>
      <c r="AH26" s="7"/>
      <c r="AI26" s="6">
        <f>Planilha!$G$145*Cronograma!AH27</f>
        <v>0</v>
      </c>
      <c r="AJ26" s="6"/>
      <c r="AK26" s="6"/>
      <c r="AL26" s="6"/>
      <c r="AM26" s="7"/>
      <c r="AN26" s="6">
        <f>Planilha!$G$145*Cronograma!AM27</f>
        <v>0</v>
      </c>
      <c r="AO26" s="6"/>
      <c r="AP26" s="6"/>
      <c r="AQ26" s="6"/>
      <c r="AR26" s="7"/>
      <c r="AS26" s="6">
        <f>Planilha!$G$145*Cronograma!AR27</f>
        <v>0</v>
      </c>
      <c r="AT26" s="6"/>
      <c r="AU26" s="6"/>
      <c r="AV26" s="6"/>
      <c r="AW26" s="7"/>
      <c r="AX26" s="6">
        <f>Planilha!$G$145*Cronograma!AW27</f>
        <v>0</v>
      </c>
      <c r="AY26" s="6"/>
      <c r="AZ26" s="6"/>
      <c r="BA26" s="6"/>
      <c r="BB26" s="7"/>
      <c r="BC26" s="6">
        <f>Planilha!$G$145*Cronograma!BB27</f>
        <v>0</v>
      </c>
      <c r="BD26" s="6"/>
      <c r="BE26" s="6"/>
      <c r="BF26" s="6"/>
      <c r="BG26" s="7"/>
      <c r="BH26" s="6">
        <f>Planilha!$G$145*Cronograma!BG27</f>
        <v>0</v>
      </c>
      <c r="BI26" s="6"/>
      <c r="BJ26" s="6"/>
      <c r="BK26" s="6"/>
      <c r="BL26" s="7"/>
      <c r="BM26" s="6">
        <f>Planilha!$G$145*Cronograma!BL27</f>
        <v>0</v>
      </c>
      <c r="BN26" s="6"/>
      <c r="BO26" s="6"/>
      <c r="BP26" s="6"/>
      <c r="BQ26" s="7"/>
      <c r="BR26" s="6">
        <f>Planilha!$G$145*Cronograma!BQ27</f>
        <v>0</v>
      </c>
      <c r="BS26" s="6"/>
      <c r="BT26" s="6"/>
      <c r="BU26" s="6"/>
      <c r="BV26" s="7"/>
      <c r="BW26" s="6">
        <f>Planilha!$G$145*Cronograma!BV27</f>
        <v>0</v>
      </c>
      <c r="BX26" s="6"/>
      <c r="BY26" s="6"/>
      <c r="BZ26" s="6"/>
      <c r="CA26" s="7"/>
      <c r="CB26" s="6">
        <f>Planilha!$G$145*Cronograma!CA27</f>
        <v>0</v>
      </c>
      <c r="CC26" s="6"/>
      <c r="CD26" s="6"/>
      <c r="CE26" s="6"/>
      <c r="CF26" s="7"/>
      <c r="CG26" s="6">
        <f>Planilha!$G$145*Cronograma!CF27</f>
        <v>0</v>
      </c>
      <c r="CH26" s="6"/>
      <c r="CI26" s="6"/>
      <c r="CJ26" s="6"/>
      <c r="CK26" s="7"/>
      <c r="CL26" s="6">
        <f>Planilha!$G$145*Cronograma!CK27</f>
        <v>0</v>
      </c>
      <c r="CM26" s="6"/>
      <c r="CN26" s="6"/>
      <c r="CO26" s="6"/>
      <c r="CP26" s="7"/>
      <c r="CQ26" s="6">
        <f>Planilha!$G$145*Cronograma!CP27</f>
        <v>0</v>
      </c>
      <c r="CR26" s="6"/>
      <c r="CS26" s="6"/>
      <c r="CT26" s="6"/>
      <c r="CU26" s="7"/>
      <c r="CV26" s="6">
        <f>Planilha!$G$145*Cronograma!CU27</f>
        <v>0</v>
      </c>
      <c r="CW26" s="6"/>
      <c r="CX26" s="6"/>
      <c r="CY26" s="6"/>
      <c r="CZ26" s="7"/>
      <c r="DA26" s="6">
        <f>Planilha!$G$145*Cronograma!CZ27</f>
        <v>0</v>
      </c>
      <c r="DB26" s="6"/>
      <c r="DC26" s="6"/>
      <c r="DD26" s="6"/>
      <c r="DE26" s="7"/>
      <c r="DF26" s="6">
        <f>Planilha!$G$145*Cronograma!DE27</f>
        <v>0</v>
      </c>
      <c r="DG26" s="6"/>
      <c r="DH26" s="6"/>
      <c r="DI26" s="6"/>
      <c r="DJ26" s="7"/>
      <c r="DK26" s="6">
        <f>Planilha!$G$145*Cronograma!DJ27</f>
        <v>0</v>
      </c>
      <c r="DL26" s="6"/>
      <c r="DM26" s="6"/>
      <c r="DN26" s="6"/>
      <c r="DO26" s="7"/>
      <c r="DP26" s="6">
        <f>Planilha!$G$145*Cronograma!DO27</f>
        <v>0</v>
      </c>
      <c r="DQ26" s="6"/>
      <c r="DR26" s="6"/>
      <c r="DS26" s="6"/>
      <c r="DT26" s="7"/>
      <c r="DU26" s="6">
        <f>Planilha!$G$145*Cronograma!DT27</f>
        <v>0</v>
      </c>
      <c r="DV26" s="6"/>
      <c r="DW26" s="6"/>
      <c r="DX26" s="6"/>
      <c r="DY26" s="7"/>
      <c r="DZ26" s="6">
        <f>Planilha!$G$145*Cronograma!DY27</f>
        <v>0</v>
      </c>
      <c r="EA26" s="6"/>
      <c r="EB26" s="6"/>
      <c r="EC26" s="6"/>
      <c r="ED26" s="7"/>
      <c r="EE26" s="6">
        <f>Planilha!$G$145*Cronograma!ED27</f>
        <v>0</v>
      </c>
      <c r="EF26" s="6"/>
      <c r="EG26" s="6"/>
      <c r="EH26" s="6"/>
      <c r="EI26" s="7"/>
      <c r="EJ26" s="6">
        <f>Planilha!$G$145*Cronograma!EI27</f>
        <v>0</v>
      </c>
      <c r="EK26" s="6"/>
      <c r="EL26" s="6"/>
      <c r="EM26" s="6"/>
      <c r="EN26" s="7"/>
      <c r="EO26" s="6">
        <f>Planilha!$G$145*Cronograma!EN27</f>
        <v>0</v>
      </c>
      <c r="EP26" s="6"/>
      <c r="EQ26" s="6"/>
      <c r="ER26" s="6"/>
      <c r="ES26" s="7"/>
      <c r="ET26" s="6">
        <f>Planilha!$G$145*Cronograma!ES27</f>
        <v>0</v>
      </c>
      <c r="EU26" s="6"/>
      <c r="EV26" s="6"/>
      <c r="EW26" s="6"/>
      <c r="EX26" s="7"/>
      <c r="EY26" s="6">
        <f>Planilha!$G$145*Cronograma!EX27</f>
        <v>0</v>
      </c>
      <c r="EZ26" s="6"/>
      <c r="FA26" s="6"/>
      <c r="FB26" s="6"/>
      <c r="FC26" s="7"/>
      <c r="FD26" s="6">
        <f>Planilha!$G$145*Cronograma!FC27</f>
        <v>0</v>
      </c>
      <c r="FE26" s="6"/>
      <c r="FF26" s="6"/>
      <c r="FG26" s="6"/>
      <c r="FH26" s="7"/>
      <c r="FI26" s="6">
        <f>Planilha!$G$145*Cronograma!FH27</f>
        <v>0</v>
      </c>
      <c r="FJ26" s="6"/>
      <c r="FK26" s="6"/>
      <c r="FL26" s="6"/>
      <c r="FM26" s="7"/>
      <c r="FN26" s="6">
        <f>Planilha!$G$145*Cronograma!FM27</f>
        <v>0</v>
      </c>
      <c r="FO26" s="6"/>
      <c r="FP26" s="6"/>
      <c r="FQ26" s="6"/>
      <c r="FR26" s="7"/>
      <c r="FS26" s="6">
        <f>Planilha!$G$145*Cronograma!FR27</f>
        <v>0</v>
      </c>
      <c r="FT26" s="6"/>
      <c r="FU26" s="6"/>
      <c r="FV26" s="6"/>
      <c r="FW26" s="7"/>
      <c r="FX26" s="6">
        <f>Planilha!$G$145*Cronograma!FW27</f>
        <v>0</v>
      </c>
      <c r="FY26" s="6"/>
      <c r="FZ26" s="6"/>
      <c r="GA26" s="6"/>
      <c r="GB26" s="7"/>
      <c r="GC26" s="6">
        <f>Planilha!$G$145*Cronograma!GB27</f>
        <v>0</v>
      </c>
      <c r="GD26" s="6"/>
      <c r="GE26" s="6"/>
      <c r="GF26" s="6"/>
      <c r="GG26" s="7"/>
      <c r="GH26" s="6">
        <f>Planilha!$G$145*Cronograma!GG27</f>
        <v>0</v>
      </c>
      <c r="GI26" s="6"/>
      <c r="GJ26" s="6"/>
      <c r="GK26" s="6"/>
      <c r="GL26" s="7"/>
      <c r="GM26" s="6">
        <f>Planilha!$G$145*Cronograma!GL27</f>
        <v>0</v>
      </c>
      <c r="GN26" s="6"/>
      <c r="GO26" s="6"/>
      <c r="GP26" s="6"/>
      <c r="GQ26" s="7"/>
      <c r="GR26" s="6">
        <f>Planilha!$G$145*Cronograma!GQ27</f>
        <v>0</v>
      </c>
      <c r="GS26" s="6"/>
      <c r="GT26" s="6"/>
      <c r="GU26" s="6"/>
      <c r="GV26" s="7"/>
      <c r="GW26" s="6">
        <f>Planilha!$G$145*Cronograma!GV27</f>
        <v>0</v>
      </c>
      <c r="GX26" s="6"/>
      <c r="GY26" s="6"/>
      <c r="GZ26" s="6"/>
      <c r="HA26" s="7"/>
      <c r="HB26" s="6">
        <f>Planilha!$G$145*Cronograma!HA27</f>
        <v>0</v>
      </c>
      <c r="HC26" s="6"/>
      <c r="HD26" s="6"/>
      <c r="HE26" s="6"/>
      <c r="HF26" s="7"/>
      <c r="HG26" s="6">
        <f>Planilha!$G$145*Cronograma!HF27</f>
        <v>0</v>
      </c>
      <c r="HH26" s="6"/>
      <c r="HI26" s="6"/>
      <c r="HJ26" s="6"/>
      <c r="HK26" s="7"/>
      <c r="HL26" s="6">
        <f>Planilha!$G$145*Cronograma!HK27</f>
        <v>0</v>
      </c>
      <c r="HM26" s="6"/>
      <c r="HN26" s="6"/>
      <c r="HO26" s="6"/>
      <c r="HP26" s="179">
        <f>SUM(D26:HO26)</f>
        <v>0</v>
      </c>
    </row>
    <row r="27" spans="1:224" ht="9" x14ac:dyDescent="0.15">
      <c r="A27" s="180"/>
      <c r="B27" s="185"/>
      <c r="C27" s="184"/>
      <c r="D27" s="146">
        <v>0.05</v>
      </c>
      <c r="E27" s="147"/>
      <c r="F27" s="147"/>
      <c r="G27" s="147"/>
      <c r="H27" s="147"/>
      <c r="I27" s="146">
        <v>0.25</v>
      </c>
      <c r="J27" s="147"/>
      <c r="K27" s="147"/>
      <c r="L27" s="147"/>
      <c r="M27" s="147"/>
      <c r="N27" s="146">
        <v>0.25</v>
      </c>
      <c r="O27" s="147"/>
      <c r="P27" s="147"/>
      <c r="Q27" s="147"/>
      <c r="R27" s="147"/>
      <c r="S27" s="146">
        <v>0.25</v>
      </c>
      <c r="T27" s="147"/>
      <c r="U27" s="147"/>
      <c r="V27" s="147"/>
      <c r="W27" s="147"/>
      <c r="X27" s="146">
        <v>0.2</v>
      </c>
      <c r="Y27" s="147"/>
      <c r="Z27" s="147"/>
      <c r="AA27" s="147"/>
      <c r="AB27" s="147"/>
      <c r="AC27" s="146"/>
      <c r="AD27" s="147"/>
      <c r="AE27" s="147"/>
      <c r="AF27" s="147"/>
      <c r="AG27" s="147"/>
      <c r="AH27" s="146"/>
      <c r="AI27" s="147"/>
      <c r="AJ27" s="147"/>
      <c r="AK27" s="147"/>
      <c r="AL27" s="147"/>
      <c r="AM27" s="146"/>
      <c r="AN27" s="147"/>
      <c r="AO27" s="147"/>
      <c r="AP27" s="147"/>
      <c r="AQ27" s="147"/>
      <c r="AR27" s="146"/>
      <c r="AS27" s="147"/>
      <c r="AT27" s="147"/>
      <c r="AU27" s="147"/>
      <c r="AV27" s="147"/>
      <c r="AW27" s="146"/>
      <c r="AX27" s="147"/>
      <c r="AY27" s="147"/>
      <c r="AZ27" s="147"/>
      <c r="BA27" s="147"/>
      <c r="BB27" s="146"/>
      <c r="BC27" s="147"/>
      <c r="BD27" s="147"/>
      <c r="BE27" s="147"/>
      <c r="BF27" s="147"/>
      <c r="BG27" s="146"/>
      <c r="BH27" s="147"/>
      <c r="BI27" s="147"/>
      <c r="BJ27" s="147"/>
      <c r="BK27" s="147"/>
      <c r="BL27" s="146"/>
      <c r="BM27" s="147"/>
      <c r="BN27" s="147"/>
      <c r="BO27" s="147"/>
      <c r="BP27" s="147"/>
      <c r="BQ27" s="146"/>
      <c r="BR27" s="147"/>
      <c r="BS27" s="147"/>
      <c r="BT27" s="147"/>
      <c r="BU27" s="147"/>
      <c r="BV27" s="146"/>
      <c r="BW27" s="147"/>
      <c r="BX27" s="147"/>
      <c r="BY27" s="147"/>
      <c r="BZ27" s="147"/>
      <c r="CA27" s="146"/>
      <c r="CB27" s="147"/>
      <c r="CC27" s="147"/>
      <c r="CD27" s="147"/>
      <c r="CE27" s="147"/>
      <c r="CF27" s="146"/>
      <c r="CG27" s="147"/>
      <c r="CH27" s="147"/>
      <c r="CI27" s="147"/>
      <c r="CJ27" s="147"/>
      <c r="CK27" s="146"/>
      <c r="CL27" s="147"/>
      <c r="CM27" s="147"/>
      <c r="CN27" s="147"/>
      <c r="CO27" s="147"/>
      <c r="CP27" s="146"/>
      <c r="CQ27" s="147"/>
      <c r="CR27" s="147"/>
      <c r="CS27" s="147"/>
      <c r="CT27" s="147"/>
      <c r="CU27" s="146"/>
      <c r="CV27" s="147"/>
      <c r="CW27" s="147"/>
      <c r="CX27" s="147"/>
      <c r="CY27" s="147"/>
      <c r="CZ27" s="146"/>
      <c r="DA27" s="147"/>
      <c r="DB27" s="147"/>
      <c r="DC27" s="147"/>
      <c r="DD27" s="147"/>
      <c r="DE27" s="146"/>
      <c r="DF27" s="147"/>
      <c r="DG27" s="147"/>
      <c r="DH27" s="147"/>
      <c r="DI27" s="147"/>
      <c r="DJ27" s="146"/>
      <c r="DK27" s="147"/>
      <c r="DL27" s="147"/>
      <c r="DM27" s="147"/>
      <c r="DN27" s="147"/>
      <c r="DO27" s="146"/>
      <c r="DP27" s="147"/>
      <c r="DQ27" s="147"/>
      <c r="DR27" s="147"/>
      <c r="DS27" s="147"/>
      <c r="DT27" s="146"/>
      <c r="DU27" s="147"/>
      <c r="DV27" s="147"/>
      <c r="DW27" s="147"/>
      <c r="DX27" s="147"/>
      <c r="DY27" s="146"/>
      <c r="DZ27" s="147"/>
      <c r="EA27" s="147"/>
      <c r="EB27" s="147"/>
      <c r="EC27" s="147"/>
      <c r="ED27" s="146"/>
      <c r="EE27" s="147"/>
      <c r="EF27" s="147"/>
      <c r="EG27" s="147"/>
      <c r="EH27" s="147"/>
      <c r="EI27" s="146"/>
      <c r="EJ27" s="147"/>
      <c r="EK27" s="147"/>
      <c r="EL27" s="147"/>
      <c r="EM27" s="147"/>
      <c r="EN27" s="146"/>
      <c r="EO27" s="147"/>
      <c r="EP27" s="147"/>
      <c r="EQ27" s="147"/>
      <c r="ER27" s="147"/>
      <c r="ES27" s="146"/>
      <c r="ET27" s="147"/>
      <c r="EU27" s="147"/>
      <c r="EV27" s="147"/>
      <c r="EW27" s="147"/>
      <c r="EX27" s="146"/>
      <c r="EY27" s="147"/>
      <c r="EZ27" s="147"/>
      <c r="FA27" s="147"/>
      <c r="FB27" s="147"/>
      <c r="FC27" s="146"/>
      <c r="FD27" s="147"/>
      <c r="FE27" s="147"/>
      <c r="FF27" s="147"/>
      <c r="FG27" s="147"/>
      <c r="FH27" s="146"/>
      <c r="FI27" s="147"/>
      <c r="FJ27" s="147"/>
      <c r="FK27" s="147"/>
      <c r="FL27" s="147"/>
      <c r="FM27" s="146"/>
      <c r="FN27" s="147"/>
      <c r="FO27" s="147"/>
      <c r="FP27" s="147"/>
      <c r="FQ27" s="147"/>
      <c r="FR27" s="146"/>
      <c r="FS27" s="147"/>
      <c r="FT27" s="147"/>
      <c r="FU27" s="147"/>
      <c r="FV27" s="147"/>
      <c r="FW27" s="146"/>
      <c r="FX27" s="147"/>
      <c r="FY27" s="147"/>
      <c r="FZ27" s="147"/>
      <c r="GA27" s="147"/>
      <c r="GB27" s="146"/>
      <c r="GC27" s="147"/>
      <c r="GD27" s="147"/>
      <c r="GE27" s="147"/>
      <c r="GF27" s="147"/>
      <c r="GG27" s="146"/>
      <c r="GH27" s="147"/>
      <c r="GI27" s="147"/>
      <c r="GJ27" s="147"/>
      <c r="GK27" s="147"/>
      <c r="GL27" s="146"/>
      <c r="GM27" s="147"/>
      <c r="GN27" s="147"/>
      <c r="GO27" s="147"/>
      <c r="GP27" s="147"/>
      <c r="GQ27" s="146"/>
      <c r="GR27" s="147"/>
      <c r="GS27" s="147"/>
      <c r="GT27" s="147"/>
      <c r="GU27" s="147"/>
      <c r="GV27" s="146"/>
      <c r="GW27" s="147"/>
      <c r="GX27" s="147"/>
      <c r="GY27" s="147"/>
      <c r="GZ27" s="147"/>
      <c r="HA27" s="146"/>
      <c r="HB27" s="147"/>
      <c r="HC27" s="147"/>
      <c r="HD27" s="147"/>
      <c r="HE27" s="147"/>
      <c r="HF27" s="146"/>
      <c r="HG27" s="147"/>
      <c r="HH27" s="147"/>
      <c r="HI27" s="147"/>
      <c r="HJ27" s="147"/>
      <c r="HK27" s="146"/>
      <c r="HL27" s="147"/>
      <c r="HM27" s="147"/>
      <c r="HN27" s="147"/>
      <c r="HO27" s="147"/>
      <c r="HP27" s="21" t="str">
        <f>IF(Planilha!G145&lt;&gt;HP26,"VERIFIQUE","")</f>
        <v/>
      </c>
    </row>
    <row r="28" spans="1:224" ht="9" x14ac:dyDescent="0.15">
      <c r="A28" s="175" t="str">
        <f>Planilha!A147</f>
        <v>04</v>
      </c>
      <c r="B28" s="156"/>
      <c r="C28" s="182"/>
      <c r="D28" s="707"/>
      <c r="E28" s="708"/>
      <c r="F28" s="708"/>
      <c r="G28" s="708"/>
      <c r="H28" s="708"/>
      <c r="I28" s="707"/>
      <c r="J28" s="708"/>
      <c r="K28" s="710"/>
      <c r="L28" s="710"/>
      <c r="M28" s="710"/>
      <c r="N28" s="707"/>
      <c r="O28" s="708"/>
      <c r="P28" s="709"/>
      <c r="Q28" s="709"/>
      <c r="R28" s="709"/>
      <c r="S28" s="707"/>
      <c r="T28" s="708"/>
      <c r="U28" s="709"/>
      <c r="V28" s="709"/>
      <c r="W28" s="709"/>
      <c r="X28" s="703"/>
      <c r="Y28" s="704"/>
      <c r="Z28" s="706"/>
      <c r="AA28" s="706"/>
      <c r="AB28" s="706"/>
      <c r="AC28" s="703"/>
      <c r="AD28" s="704"/>
      <c r="AE28" s="706"/>
      <c r="AF28" s="706"/>
      <c r="AG28" s="706"/>
      <c r="AH28" s="703"/>
      <c r="AI28" s="704"/>
      <c r="AJ28" s="706"/>
      <c r="AK28" s="706"/>
      <c r="AL28" s="706"/>
      <c r="AM28" s="703"/>
      <c r="AN28" s="704"/>
      <c r="AO28" s="706"/>
      <c r="AP28" s="706"/>
      <c r="AQ28" s="706"/>
      <c r="AR28" s="703"/>
      <c r="AS28" s="704"/>
      <c r="AT28" s="709"/>
      <c r="AU28" s="709"/>
      <c r="AV28" s="709"/>
      <c r="AW28" s="16"/>
      <c r="AX28" s="17"/>
      <c r="AY28" s="19"/>
      <c r="AZ28" s="19"/>
      <c r="BA28" s="19"/>
      <c r="BB28" s="16"/>
      <c r="BC28" s="17"/>
      <c r="BD28" s="19"/>
      <c r="BE28" s="19"/>
      <c r="BF28" s="19"/>
      <c r="BG28" s="16"/>
      <c r="BH28" s="17"/>
      <c r="BI28" s="19"/>
      <c r="BJ28" s="19"/>
      <c r="BK28" s="19"/>
      <c r="BL28" s="16"/>
      <c r="BM28" s="17"/>
      <c r="BN28" s="19"/>
      <c r="BO28" s="19"/>
      <c r="BP28" s="19"/>
      <c r="BQ28" s="16"/>
      <c r="BR28" s="17"/>
      <c r="BS28" s="19"/>
      <c r="BT28" s="19"/>
      <c r="BU28" s="19"/>
      <c r="BV28" s="16"/>
      <c r="BW28" s="17"/>
      <c r="BX28" s="19"/>
      <c r="BY28" s="19"/>
      <c r="BZ28" s="19"/>
      <c r="CA28" s="16"/>
      <c r="CB28" s="17"/>
      <c r="CC28" s="19"/>
      <c r="CD28" s="19"/>
      <c r="CE28" s="19"/>
      <c r="CF28" s="16"/>
      <c r="CG28" s="17"/>
      <c r="CH28" s="19"/>
      <c r="CI28" s="19"/>
      <c r="CJ28" s="19"/>
      <c r="CK28" s="16"/>
      <c r="CL28" s="17"/>
      <c r="CM28" s="19"/>
      <c r="CN28" s="19"/>
      <c r="CO28" s="19"/>
      <c r="CP28" s="16"/>
      <c r="CQ28" s="17"/>
      <c r="CR28" s="19"/>
      <c r="CS28" s="19"/>
      <c r="CT28" s="19"/>
      <c r="CU28" s="16"/>
      <c r="CV28" s="17"/>
      <c r="CW28" s="19"/>
      <c r="CX28" s="19"/>
      <c r="CY28" s="19"/>
      <c r="CZ28" s="16"/>
      <c r="DA28" s="17"/>
      <c r="DB28" s="19"/>
      <c r="DC28" s="19"/>
      <c r="DD28" s="19"/>
      <c r="DE28" s="16"/>
      <c r="DF28" s="17"/>
      <c r="DG28" s="19"/>
      <c r="DH28" s="19"/>
      <c r="DI28" s="19"/>
      <c r="DJ28" s="16"/>
      <c r="DK28" s="17"/>
      <c r="DL28" s="19"/>
      <c r="DM28" s="19"/>
      <c r="DN28" s="19"/>
      <c r="DO28" s="16"/>
      <c r="DP28" s="17"/>
      <c r="DQ28" s="19"/>
      <c r="DR28" s="19"/>
      <c r="DS28" s="19"/>
      <c r="DT28" s="16"/>
      <c r="DU28" s="17"/>
      <c r="DV28" s="17"/>
      <c r="DW28" s="17"/>
      <c r="DX28" s="17"/>
      <c r="DY28" s="16"/>
      <c r="DZ28" s="17"/>
      <c r="EA28" s="18"/>
      <c r="EB28" s="18"/>
      <c r="EC28" s="18"/>
      <c r="ED28" s="16"/>
      <c r="EE28" s="17"/>
      <c r="EF28" s="19"/>
      <c r="EG28" s="19"/>
      <c r="EH28" s="19"/>
      <c r="EI28" s="16"/>
      <c r="EJ28" s="17"/>
      <c r="EK28" s="19"/>
      <c r="EL28" s="19"/>
      <c r="EM28" s="19"/>
      <c r="EN28" s="16"/>
      <c r="EO28" s="17"/>
      <c r="EP28" s="19"/>
      <c r="EQ28" s="19"/>
      <c r="ER28" s="19"/>
      <c r="ES28" s="16"/>
      <c r="ET28" s="17"/>
      <c r="EU28" s="19"/>
      <c r="EV28" s="19"/>
      <c r="EW28" s="19"/>
      <c r="EX28" s="16"/>
      <c r="EY28" s="17"/>
      <c r="EZ28" s="19"/>
      <c r="FA28" s="19"/>
      <c r="FB28" s="19"/>
      <c r="FC28" s="16"/>
      <c r="FD28" s="17"/>
      <c r="FE28" s="19"/>
      <c r="FF28" s="19"/>
      <c r="FG28" s="19"/>
      <c r="FH28" s="16"/>
      <c r="FI28" s="17"/>
      <c r="FJ28" s="19"/>
      <c r="FK28" s="19"/>
      <c r="FL28" s="19"/>
      <c r="FM28" s="16"/>
      <c r="FN28" s="17"/>
      <c r="FO28" s="19"/>
      <c r="FP28" s="19"/>
      <c r="FQ28" s="19"/>
      <c r="FR28" s="16"/>
      <c r="FS28" s="17"/>
      <c r="FT28" s="19"/>
      <c r="FU28" s="19"/>
      <c r="FV28" s="19"/>
      <c r="FW28" s="16"/>
      <c r="FX28" s="17"/>
      <c r="FY28" s="19"/>
      <c r="FZ28" s="19"/>
      <c r="GA28" s="19"/>
      <c r="GB28" s="16"/>
      <c r="GC28" s="17"/>
      <c r="GD28" s="19"/>
      <c r="GE28" s="19"/>
      <c r="GF28" s="19"/>
      <c r="GG28" s="16"/>
      <c r="GH28" s="17"/>
      <c r="GI28" s="19"/>
      <c r="GJ28" s="19"/>
      <c r="GK28" s="19"/>
      <c r="GL28" s="16"/>
      <c r="GM28" s="17"/>
      <c r="GN28" s="19"/>
      <c r="GO28" s="19"/>
      <c r="GP28" s="19"/>
      <c r="GQ28" s="16"/>
      <c r="GR28" s="17"/>
      <c r="GS28" s="19"/>
      <c r="GT28" s="19"/>
      <c r="GU28" s="19"/>
      <c r="GV28" s="16"/>
      <c r="GW28" s="17"/>
      <c r="GX28" s="19"/>
      <c r="GY28" s="19"/>
      <c r="GZ28" s="19"/>
      <c r="HA28" s="16"/>
      <c r="HB28" s="17"/>
      <c r="HC28" s="19"/>
      <c r="HD28" s="19"/>
      <c r="HE28" s="19"/>
      <c r="HF28" s="16"/>
      <c r="HG28" s="17"/>
      <c r="HH28" s="19"/>
      <c r="HI28" s="19"/>
      <c r="HJ28" s="19"/>
      <c r="HK28" s="16"/>
      <c r="HL28" s="17"/>
      <c r="HM28" s="19"/>
      <c r="HN28" s="19"/>
      <c r="HO28" s="19"/>
      <c r="HP28" s="177"/>
    </row>
    <row r="29" spans="1:224" ht="9" x14ac:dyDescent="0.15">
      <c r="A29" s="175"/>
      <c r="B29" s="156" t="str">
        <f>Planilha!B147</f>
        <v>PAVILHÃO DO LAIN CARVALHO</v>
      </c>
      <c r="C29" s="183"/>
      <c r="D29" s="7"/>
      <c r="E29" s="6">
        <f>Planilha!$G$182*Cronograma!D30</f>
        <v>0</v>
      </c>
      <c r="F29" s="6"/>
      <c r="G29" s="6"/>
      <c r="H29" s="6"/>
      <c r="I29" s="7"/>
      <c r="J29" s="6">
        <f>Planilha!$G$182*Cronograma!I30</f>
        <v>0</v>
      </c>
      <c r="K29" s="6"/>
      <c r="L29" s="6"/>
      <c r="M29" s="6"/>
      <c r="N29" s="7"/>
      <c r="O29" s="6">
        <f>Planilha!$G$182*Cronograma!N30</f>
        <v>0</v>
      </c>
      <c r="P29" s="6"/>
      <c r="Q29" s="6"/>
      <c r="R29" s="6"/>
      <c r="S29" s="7"/>
      <c r="T29" s="6">
        <f>Planilha!$G$182*Cronograma!S30</f>
        <v>0</v>
      </c>
      <c r="U29" s="6"/>
      <c r="V29" s="6"/>
      <c r="W29" s="6"/>
      <c r="X29" s="7"/>
      <c r="Y29" s="6">
        <f>Planilha!$G$182*Cronograma!X30</f>
        <v>0</v>
      </c>
      <c r="Z29" s="6"/>
      <c r="AA29" s="6"/>
      <c r="AB29" s="6"/>
      <c r="AC29" s="7"/>
      <c r="AD29" s="6">
        <f>Planilha!$G$182*Cronograma!AC30</f>
        <v>0</v>
      </c>
      <c r="AE29" s="6"/>
      <c r="AF29" s="6"/>
      <c r="AG29" s="6"/>
      <c r="AH29" s="7"/>
      <c r="AI29" s="6">
        <f>Planilha!$G$182*Cronograma!AH30</f>
        <v>0</v>
      </c>
      <c r="AJ29" s="6"/>
      <c r="AK29" s="6"/>
      <c r="AL29" s="6"/>
      <c r="AM29" s="7"/>
      <c r="AN29" s="6">
        <f>Planilha!$G$182*Cronograma!AM30</f>
        <v>0</v>
      </c>
      <c r="AO29" s="6"/>
      <c r="AP29" s="6"/>
      <c r="AQ29" s="6"/>
      <c r="AR29" s="7"/>
      <c r="AS29" s="6">
        <f>Planilha!$G$182*Cronograma!AR30</f>
        <v>0</v>
      </c>
      <c r="AT29" s="6"/>
      <c r="AU29" s="6"/>
      <c r="AV29" s="6"/>
      <c r="AW29" s="7"/>
      <c r="AX29" s="6">
        <f>Planilha!$G$182*Cronograma!AW30</f>
        <v>0</v>
      </c>
      <c r="AY29" s="6"/>
      <c r="AZ29" s="6"/>
      <c r="BA29" s="6"/>
      <c r="BB29" s="7"/>
      <c r="BC29" s="6">
        <f>Planilha!$G$182*Cronograma!BB30</f>
        <v>0</v>
      </c>
      <c r="BD29" s="6"/>
      <c r="BE29" s="6"/>
      <c r="BF29" s="6"/>
      <c r="BG29" s="7"/>
      <c r="BH29" s="6">
        <f>Planilha!$G$182*Cronograma!BG30</f>
        <v>0</v>
      </c>
      <c r="BI29" s="6"/>
      <c r="BJ29" s="6"/>
      <c r="BK29" s="6"/>
      <c r="BL29" s="7"/>
      <c r="BM29" s="6">
        <f>Planilha!$G$182*Cronograma!BL30</f>
        <v>0</v>
      </c>
      <c r="BN29" s="6"/>
      <c r="BO29" s="6"/>
      <c r="BP29" s="6"/>
      <c r="BQ29" s="7"/>
      <c r="BR29" s="6">
        <f>Planilha!$G$182*Cronograma!BQ30</f>
        <v>0</v>
      </c>
      <c r="BS29" s="6"/>
      <c r="BT29" s="6"/>
      <c r="BU29" s="6"/>
      <c r="BV29" s="7"/>
      <c r="BW29" s="6">
        <f>Planilha!$G$182*Cronograma!BV30</f>
        <v>0</v>
      </c>
      <c r="BX29" s="6"/>
      <c r="BY29" s="6"/>
      <c r="BZ29" s="6"/>
      <c r="CA29" s="7"/>
      <c r="CB29" s="6">
        <f>Planilha!$G$182*Cronograma!CA30</f>
        <v>0</v>
      </c>
      <c r="CC29" s="6"/>
      <c r="CD29" s="6"/>
      <c r="CE29" s="6"/>
      <c r="CF29" s="7"/>
      <c r="CG29" s="6">
        <f>Planilha!$G$182*Cronograma!CF30</f>
        <v>0</v>
      </c>
      <c r="CH29" s="6"/>
      <c r="CI29" s="6"/>
      <c r="CJ29" s="6"/>
      <c r="CK29" s="7"/>
      <c r="CL29" s="6">
        <f>Planilha!$G$182*Cronograma!CK30</f>
        <v>0</v>
      </c>
      <c r="CM29" s="6"/>
      <c r="CN29" s="6"/>
      <c r="CO29" s="6"/>
      <c r="CP29" s="7"/>
      <c r="CQ29" s="6">
        <f>Planilha!$G$182*Cronograma!CP30</f>
        <v>0</v>
      </c>
      <c r="CR29" s="6"/>
      <c r="CS29" s="6"/>
      <c r="CT29" s="6"/>
      <c r="CU29" s="7"/>
      <c r="CV29" s="6">
        <f>Planilha!$G$182*Cronograma!CU30</f>
        <v>0</v>
      </c>
      <c r="CW29" s="6"/>
      <c r="CX29" s="6"/>
      <c r="CY29" s="6"/>
      <c r="CZ29" s="7"/>
      <c r="DA29" s="6">
        <f>Planilha!$G$182*Cronograma!CZ30</f>
        <v>0</v>
      </c>
      <c r="DB29" s="6"/>
      <c r="DC29" s="6"/>
      <c r="DD29" s="6"/>
      <c r="DE29" s="7"/>
      <c r="DF29" s="6">
        <f>Planilha!$G$182*Cronograma!DE30</f>
        <v>0</v>
      </c>
      <c r="DG29" s="6"/>
      <c r="DH29" s="6"/>
      <c r="DI29" s="6"/>
      <c r="DJ29" s="7"/>
      <c r="DK29" s="6">
        <f>Planilha!$G$182*Cronograma!DJ30</f>
        <v>0</v>
      </c>
      <c r="DL29" s="6"/>
      <c r="DM29" s="6"/>
      <c r="DN29" s="6"/>
      <c r="DO29" s="7"/>
      <c r="DP29" s="6">
        <f>Planilha!$G$182*Cronograma!DO30</f>
        <v>0</v>
      </c>
      <c r="DQ29" s="6"/>
      <c r="DR29" s="6"/>
      <c r="DS29" s="6"/>
      <c r="DT29" s="7"/>
      <c r="DU29" s="6">
        <f>Planilha!$G$182*Cronograma!DT30</f>
        <v>0</v>
      </c>
      <c r="DV29" s="6"/>
      <c r="DW29" s="6"/>
      <c r="DX29" s="6"/>
      <c r="DY29" s="7"/>
      <c r="DZ29" s="6">
        <f>Planilha!$G$182*Cronograma!DY30</f>
        <v>0</v>
      </c>
      <c r="EA29" s="6"/>
      <c r="EB29" s="6"/>
      <c r="EC29" s="6"/>
      <c r="ED29" s="7"/>
      <c r="EE29" s="6">
        <f>Planilha!$G$182*Cronograma!ED30</f>
        <v>0</v>
      </c>
      <c r="EF29" s="6"/>
      <c r="EG29" s="6"/>
      <c r="EH29" s="6"/>
      <c r="EI29" s="7"/>
      <c r="EJ29" s="6">
        <f>Planilha!$G$182*Cronograma!EI30</f>
        <v>0</v>
      </c>
      <c r="EK29" s="6"/>
      <c r="EL29" s="6"/>
      <c r="EM29" s="6"/>
      <c r="EN29" s="7"/>
      <c r="EO29" s="6">
        <f>Planilha!$G$182*Cronograma!EN30</f>
        <v>0</v>
      </c>
      <c r="EP29" s="6"/>
      <c r="EQ29" s="6"/>
      <c r="ER29" s="6"/>
      <c r="ES29" s="7"/>
      <c r="ET29" s="6">
        <f>Planilha!$G$182*Cronograma!ES30</f>
        <v>0</v>
      </c>
      <c r="EU29" s="6"/>
      <c r="EV29" s="6"/>
      <c r="EW29" s="6"/>
      <c r="EX29" s="7"/>
      <c r="EY29" s="6">
        <f>Planilha!$G$182*Cronograma!EX30</f>
        <v>0</v>
      </c>
      <c r="EZ29" s="6"/>
      <c r="FA29" s="6"/>
      <c r="FB29" s="6"/>
      <c r="FC29" s="7"/>
      <c r="FD29" s="6">
        <f>Planilha!$G$182*Cronograma!FC30</f>
        <v>0</v>
      </c>
      <c r="FE29" s="6"/>
      <c r="FF29" s="6"/>
      <c r="FG29" s="6"/>
      <c r="FH29" s="7"/>
      <c r="FI29" s="6">
        <f>Planilha!$G$182*Cronograma!FH30</f>
        <v>0</v>
      </c>
      <c r="FJ29" s="6"/>
      <c r="FK29" s="6"/>
      <c r="FL29" s="6"/>
      <c r="FM29" s="7"/>
      <c r="FN29" s="6">
        <f>Planilha!$G$182*Cronograma!FM30</f>
        <v>0</v>
      </c>
      <c r="FO29" s="6"/>
      <c r="FP29" s="6"/>
      <c r="FQ29" s="6"/>
      <c r="FR29" s="7"/>
      <c r="FS29" s="6">
        <f>Planilha!$G$182*Cronograma!FR30</f>
        <v>0</v>
      </c>
      <c r="FT29" s="6"/>
      <c r="FU29" s="6"/>
      <c r="FV29" s="6"/>
      <c r="FW29" s="7"/>
      <c r="FX29" s="6">
        <f>Planilha!$G$182*Cronograma!FW30</f>
        <v>0</v>
      </c>
      <c r="FY29" s="6"/>
      <c r="FZ29" s="6"/>
      <c r="GA29" s="6"/>
      <c r="GB29" s="7"/>
      <c r="GC29" s="6">
        <f>Planilha!$G$182*Cronograma!GB30</f>
        <v>0</v>
      </c>
      <c r="GD29" s="6"/>
      <c r="GE29" s="6"/>
      <c r="GF29" s="6"/>
      <c r="GG29" s="7"/>
      <c r="GH29" s="6">
        <f>Planilha!$G$182*Cronograma!GG30</f>
        <v>0</v>
      </c>
      <c r="GI29" s="6"/>
      <c r="GJ29" s="6"/>
      <c r="GK29" s="6"/>
      <c r="GL29" s="7"/>
      <c r="GM29" s="6">
        <f>Planilha!$G$182*Cronograma!GL30</f>
        <v>0</v>
      </c>
      <c r="GN29" s="6"/>
      <c r="GO29" s="6"/>
      <c r="GP29" s="6"/>
      <c r="GQ29" s="7"/>
      <c r="GR29" s="6">
        <f>Planilha!$G$182*Cronograma!GQ30</f>
        <v>0</v>
      </c>
      <c r="GS29" s="6"/>
      <c r="GT29" s="6"/>
      <c r="GU29" s="6"/>
      <c r="GV29" s="7"/>
      <c r="GW29" s="6">
        <f>Planilha!$G$182*Cronograma!GV30</f>
        <v>0</v>
      </c>
      <c r="GX29" s="6"/>
      <c r="GY29" s="6"/>
      <c r="GZ29" s="6"/>
      <c r="HA29" s="7"/>
      <c r="HB29" s="6">
        <f>Planilha!$G$182*Cronograma!HA30</f>
        <v>0</v>
      </c>
      <c r="HC29" s="6"/>
      <c r="HD29" s="6"/>
      <c r="HE29" s="6"/>
      <c r="HF29" s="7"/>
      <c r="HG29" s="6">
        <f>Planilha!$G$182*Cronograma!HF30</f>
        <v>0</v>
      </c>
      <c r="HH29" s="6"/>
      <c r="HI29" s="6"/>
      <c r="HJ29" s="6"/>
      <c r="HK29" s="7"/>
      <c r="HL29" s="6">
        <f>Planilha!$G$182*Cronograma!HK30</f>
        <v>0</v>
      </c>
      <c r="HM29" s="6"/>
      <c r="HN29" s="6"/>
      <c r="HO29" s="6"/>
      <c r="HP29" s="179">
        <f>SUM(D29:HO29)</f>
        <v>0</v>
      </c>
    </row>
    <row r="30" spans="1:224" ht="9" x14ac:dyDescent="0.15">
      <c r="A30" s="180"/>
      <c r="B30" s="185"/>
      <c r="C30" s="187"/>
      <c r="D30" s="146"/>
      <c r="E30" s="147"/>
      <c r="F30" s="147"/>
      <c r="G30" s="147"/>
      <c r="H30" s="147"/>
      <c r="I30" s="146"/>
      <c r="J30" s="147"/>
      <c r="K30" s="147"/>
      <c r="L30" s="147"/>
      <c r="M30" s="147"/>
      <c r="N30" s="146"/>
      <c r="O30" s="147"/>
      <c r="P30" s="147"/>
      <c r="Q30" s="147"/>
      <c r="R30" s="147"/>
      <c r="S30" s="146"/>
      <c r="T30" s="147"/>
      <c r="U30" s="147"/>
      <c r="V30" s="147"/>
      <c r="W30" s="147"/>
      <c r="X30" s="146">
        <v>0.1</v>
      </c>
      <c r="Y30" s="147"/>
      <c r="Z30" s="147"/>
      <c r="AA30" s="147"/>
      <c r="AB30" s="147"/>
      <c r="AC30" s="146">
        <v>0.3</v>
      </c>
      <c r="AD30" s="147"/>
      <c r="AE30" s="147"/>
      <c r="AF30" s="147"/>
      <c r="AG30" s="147"/>
      <c r="AH30" s="146">
        <v>0.3</v>
      </c>
      <c r="AI30" s="147"/>
      <c r="AJ30" s="147"/>
      <c r="AK30" s="147"/>
      <c r="AL30" s="147"/>
      <c r="AM30" s="146">
        <v>0.2</v>
      </c>
      <c r="AN30" s="147"/>
      <c r="AO30" s="147"/>
      <c r="AP30" s="147"/>
      <c r="AQ30" s="147"/>
      <c r="AR30" s="146">
        <v>0.1</v>
      </c>
      <c r="AS30" s="147"/>
      <c r="AT30" s="147"/>
      <c r="AU30" s="147"/>
      <c r="AV30" s="147"/>
      <c r="AW30" s="146"/>
      <c r="AX30" s="147"/>
      <c r="AY30" s="147"/>
      <c r="AZ30" s="147"/>
      <c r="BA30" s="147"/>
      <c r="BB30" s="146"/>
      <c r="BC30" s="147"/>
      <c r="BD30" s="147"/>
      <c r="BE30" s="147"/>
      <c r="BF30" s="147"/>
      <c r="BG30" s="146"/>
      <c r="BH30" s="147"/>
      <c r="BI30" s="147"/>
      <c r="BJ30" s="147"/>
      <c r="BK30" s="147"/>
      <c r="BL30" s="146"/>
      <c r="BM30" s="147"/>
      <c r="BN30" s="147"/>
      <c r="BO30" s="147"/>
      <c r="BP30" s="147"/>
      <c r="BQ30" s="146"/>
      <c r="BR30" s="147"/>
      <c r="BS30" s="147"/>
      <c r="BT30" s="147"/>
      <c r="BU30" s="147"/>
      <c r="BV30" s="146"/>
      <c r="BW30" s="147"/>
      <c r="BX30" s="147"/>
      <c r="BY30" s="147"/>
      <c r="BZ30" s="147"/>
      <c r="CA30" s="146"/>
      <c r="CB30" s="147"/>
      <c r="CC30" s="147"/>
      <c r="CD30" s="147"/>
      <c r="CE30" s="147"/>
      <c r="CF30" s="146"/>
      <c r="CG30" s="147"/>
      <c r="CH30" s="147"/>
      <c r="CI30" s="147"/>
      <c r="CJ30" s="147"/>
      <c r="CK30" s="146"/>
      <c r="CL30" s="147"/>
      <c r="CM30" s="147"/>
      <c r="CN30" s="147"/>
      <c r="CO30" s="147"/>
      <c r="CP30" s="146"/>
      <c r="CQ30" s="147"/>
      <c r="CR30" s="147"/>
      <c r="CS30" s="147"/>
      <c r="CT30" s="147"/>
      <c r="CU30" s="146"/>
      <c r="CV30" s="147"/>
      <c r="CW30" s="147"/>
      <c r="CX30" s="147"/>
      <c r="CY30" s="147"/>
      <c r="CZ30" s="146"/>
      <c r="DA30" s="147"/>
      <c r="DB30" s="147"/>
      <c r="DC30" s="147"/>
      <c r="DD30" s="147"/>
      <c r="DE30" s="146"/>
      <c r="DF30" s="147"/>
      <c r="DG30" s="147"/>
      <c r="DH30" s="147"/>
      <c r="DI30" s="147"/>
      <c r="DJ30" s="146"/>
      <c r="DK30" s="147"/>
      <c r="DL30" s="147"/>
      <c r="DM30" s="147"/>
      <c r="DN30" s="147"/>
      <c r="DO30" s="146"/>
      <c r="DP30" s="147"/>
      <c r="DQ30" s="147"/>
      <c r="DR30" s="147"/>
      <c r="DS30" s="147"/>
      <c r="DT30" s="146"/>
      <c r="DU30" s="147"/>
      <c r="DV30" s="147"/>
      <c r="DW30" s="147"/>
      <c r="DX30" s="147"/>
      <c r="DY30" s="146"/>
      <c r="DZ30" s="147"/>
      <c r="EA30" s="147"/>
      <c r="EB30" s="147"/>
      <c r="EC30" s="147"/>
      <c r="ED30" s="146"/>
      <c r="EE30" s="147"/>
      <c r="EF30" s="147"/>
      <c r="EG30" s="147"/>
      <c r="EH30" s="147"/>
      <c r="EI30" s="146"/>
      <c r="EJ30" s="147"/>
      <c r="EK30" s="147"/>
      <c r="EL30" s="147"/>
      <c r="EM30" s="147"/>
      <c r="EN30" s="146"/>
      <c r="EO30" s="147"/>
      <c r="EP30" s="147"/>
      <c r="EQ30" s="147"/>
      <c r="ER30" s="147"/>
      <c r="ES30" s="146"/>
      <c r="ET30" s="147"/>
      <c r="EU30" s="147"/>
      <c r="EV30" s="147"/>
      <c r="EW30" s="147"/>
      <c r="EX30" s="146"/>
      <c r="EY30" s="147"/>
      <c r="EZ30" s="147"/>
      <c r="FA30" s="147"/>
      <c r="FB30" s="147"/>
      <c r="FC30" s="146"/>
      <c r="FD30" s="147"/>
      <c r="FE30" s="147"/>
      <c r="FF30" s="147"/>
      <c r="FG30" s="147"/>
      <c r="FH30" s="146"/>
      <c r="FI30" s="147"/>
      <c r="FJ30" s="147"/>
      <c r="FK30" s="147"/>
      <c r="FL30" s="147"/>
      <c r="FM30" s="146"/>
      <c r="FN30" s="147"/>
      <c r="FO30" s="147"/>
      <c r="FP30" s="147"/>
      <c r="FQ30" s="147"/>
      <c r="FR30" s="146"/>
      <c r="FS30" s="147"/>
      <c r="FT30" s="147"/>
      <c r="FU30" s="147"/>
      <c r="FV30" s="147"/>
      <c r="FW30" s="146"/>
      <c r="FX30" s="147"/>
      <c r="FY30" s="147"/>
      <c r="FZ30" s="147"/>
      <c r="GA30" s="147"/>
      <c r="GB30" s="146"/>
      <c r="GC30" s="147"/>
      <c r="GD30" s="147"/>
      <c r="GE30" s="147"/>
      <c r="GF30" s="147"/>
      <c r="GG30" s="146"/>
      <c r="GH30" s="147"/>
      <c r="GI30" s="147"/>
      <c r="GJ30" s="147"/>
      <c r="GK30" s="147"/>
      <c r="GL30" s="146"/>
      <c r="GM30" s="147"/>
      <c r="GN30" s="147"/>
      <c r="GO30" s="147"/>
      <c r="GP30" s="147"/>
      <c r="GQ30" s="146"/>
      <c r="GR30" s="147"/>
      <c r="GS30" s="147"/>
      <c r="GT30" s="147"/>
      <c r="GU30" s="147"/>
      <c r="GV30" s="146"/>
      <c r="GW30" s="147"/>
      <c r="GX30" s="147"/>
      <c r="GY30" s="147"/>
      <c r="GZ30" s="147"/>
      <c r="HA30" s="146"/>
      <c r="HB30" s="147"/>
      <c r="HC30" s="147"/>
      <c r="HD30" s="147"/>
      <c r="HE30" s="147"/>
      <c r="HF30" s="146"/>
      <c r="HG30" s="147"/>
      <c r="HH30" s="147"/>
      <c r="HI30" s="147"/>
      <c r="HJ30" s="147"/>
      <c r="HK30" s="146"/>
      <c r="HL30" s="147"/>
      <c r="HM30" s="147"/>
      <c r="HN30" s="147"/>
      <c r="HO30" s="147"/>
      <c r="HP30" s="21" t="str">
        <f>IF(Planilha!G182&lt;&gt;HP29,"VERIFIQUE","")</f>
        <v/>
      </c>
    </row>
    <row r="31" spans="1:224" ht="9" x14ac:dyDescent="0.15">
      <c r="A31" s="175" t="str">
        <f>Planilha!A184</f>
        <v>05</v>
      </c>
      <c r="B31" s="156"/>
      <c r="C31" s="182"/>
      <c r="D31" s="707"/>
      <c r="E31" s="708"/>
      <c r="F31" s="708"/>
      <c r="G31" s="708"/>
      <c r="H31" s="708"/>
      <c r="I31" s="707"/>
      <c r="J31" s="708"/>
      <c r="K31" s="710"/>
      <c r="L31" s="710"/>
      <c r="M31" s="710"/>
      <c r="N31" s="707"/>
      <c r="O31" s="708"/>
      <c r="P31" s="709"/>
      <c r="Q31" s="709"/>
      <c r="R31" s="709"/>
      <c r="S31" s="703"/>
      <c r="T31" s="704"/>
      <c r="U31" s="706"/>
      <c r="V31" s="706"/>
      <c r="W31" s="706"/>
      <c r="X31" s="703"/>
      <c r="Y31" s="704"/>
      <c r="Z31" s="706"/>
      <c r="AA31" s="706"/>
      <c r="AB31" s="706"/>
      <c r="AC31" s="703"/>
      <c r="AD31" s="704"/>
      <c r="AE31" s="706"/>
      <c r="AF31" s="706"/>
      <c r="AG31" s="706"/>
      <c r="AH31" s="703"/>
      <c r="AI31" s="704"/>
      <c r="AJ31" s="706"/>
      <c r="AK31" s="706"/>
      <c r="AL31" s="706"/>
      <c r="AM31" s="703"/>
      <c r="AN31" s="704"/>
      <c r="AO31" s="706"/>
      <c r="AP31" s="706"/>
      <c r="AQ31" s="706"/>
      <c r="AR31" s="703"/>
      <c r="AS31" s="704"/>
      <c r="AT31" s="706"/>
      <c r="AU31" s="709"/>
      <c r="AV31" s="709"/>
      <c r="AW31" s="16"/>
      <c r="AX31" s="17"/>
      <c r="AY31" s="19"/>
      <c r="AZ31" s="19"/>
      <c r="BA31" s="19"/>
      <c r="BB31" s="16"/>
      <c r="BC31" s="17"/>
      <c r="BD31" s="19"/>
      <c r="BE31" s="19"/>
      <c r="BF31" s="19"/>
      <c r="BG31" s="16"/>
      <c r="BH31" s="17"/>
      <c r="BI31" s="19"/>
      <c r="BJ31" s="19"/>
      <c r="BK31" s="19"/>
      <c r="BL31" s="16"/>
      <c r="BM31" s="17"/>
      <c r="BN31" s="19"/>
      <c r="BO31" s="19"/>
      <c r="BP31" s="19"/>
      <c r="BQ31" s="16"/>
      <c r="BR31" s="17"/>
      <c r="BS31" s="19"/>
      <c r="BT31" s="19"/>
      <c r="BU31" s="19"/>
      <c r="BV31" s="16"/>
      <c r="BW31" s="17"/>
      <c r="BX31" s="19"/>
      <c r="BY31" s="19"/>
      <c r="BZ31" s="19"/>
      <c r="CA31" s="16"/>
      <c r="CB31" s="17"/>
      <c r="CC31" s="19"/>
      <c r="CD31" s="19"/>
      <c r="CE31" s="19"/>
      <c r="CF31" s="16"/>
      <c r="CG31" s="17"/>
      <c r="CH31" s="19"/>
      <c r="CI31" s="19"/>
      <c r="CJ31" s="19"/>
      <c r="CK31" s="16"/>
      <c r="CL31" s="17"/>
      <c r="CM31" s="19"/>
      <c r="CN31" s="19"/>
      <c r="CO31" s="19"/>
      <c r="CP31" s="16"/>
      <c r="CQ31" s="17"/>
      <c r="CR31" s="19"/>
      <c r="CS31" s="19"/>
      <c r="CT31" s="19"/>
      <c r="CU31" s="16"/>
      <c r="CV31" s="17"/>
      <c r="CW31" s="19"/>
      <c r="CX31" s="19"/>
      <c r="CY31" s="19"/>
      <c r="CZ31" s="16"/>
      <c r="DA31" s="17"/>
      <c r="DB31" s="19"/>
      <c r="DC31" s="19"/>
      <c r="DD31" s="19"/>
      <c r="DE31" s="16"/>
      <c r="DF31" s="17"/>
      <c r="DG31" s="19"/>
      <c r="DH31" s="19"/>
      <c r="DI31" s="19"/>
      <c r="DJ31" s="16"/>
      <c r="DK31" s="17"/>
      <c r="DL31" s="19"/>
      <c r="DM31" s="19"/>
      <c r="DN31" s="19"/>
      <c r="DO31" s="16"/>
      <c r="DP31" s="17"/>
      <c r="DQ31" s="19"/>
      <c r="DR31" s="19"/>
      <c r="DS31" s="19"/>
      <c r="DT31" s="16"/>
      <c r="DU31" s="17"/>
      <c r="DV31" s="17"/>
      <c r="DW31" s="17"/>
      <c r="DX31" s="17"/>
      <c r="DY31" s="16"/>
      <c r="DZ31" s="17"/>
      <c r="EA31" s="18"/>
      <c r="EB31" s="18"/>
      <c r="EC31" s="18"/>
      <c r="ED31" s="16"/>
      <c r="EE31" s="17"/>
      <c r="EF31" s="19"/>
      <c r="EG31" s="19"/>
      <c r="EH31" s="19"/>
      <c r="EI31" s="16"/>
      <c r="EJ31" s="17"/>
      <c r="EK31" s="19"/>
      <c r="EL31" s="19"/>
      <c r="EM31" s="19"/>
      <c r="EN31" s="16"/>
      <c r="EO31" s="17"/>
      <c r="EP31" s="19"/>
      <c r="EQ31" s="19"/>
      <c r="ER31" s="19"/>
      <c r="ES31" s="16"/>
      <c r="ET31" s="17"/>
      <c r="EU31" s="19"/>
      <c r="EV31" s="19"/>
      <c r="EW31" s="19"/>
      <c r="EX31" s="16"/>
      <c r="EY31" s="17"/>
      <c r="EZ31" s="19"/>
      <c r="FA31" s="19"/>
      <c r="FB31" s="19"/>
      <c r="FC31" s="16"/>
      <c r="FD31" s="17"/>
      <c r="FE31" s="19"/>
      <c r="FF31" s="19"/>
      <c r="FG31" s="19"/>
      <c r="FH31" s="16"/>
      <c r="FI31" s="17"/>
      <c r="FJ31" s="19"/>
      <c r="FK31" s="19"/>
      <c r="FL31" s="19"/>
      <c r="FM31" s="16"/>
      <c r="FN31" s="17"/>
      <c r="FO31" s="19"/>
      <c r="FP31" s="19"/>
      <c r="FQ31" s="19"/>
      <c r="FR31" s="16"/>
      <c r="FS31" s="17"/>
      <c r="FT31" s="19"/>
      <c r="FU31" s="19"/>
      <c r="FV31" s="19"/>
      <c r="FW31" s="16"/>
      <c r="FX31" s="17"/>
      <c r="FY31" s="19"/>
      <c r="FZ31" s="19"/>
      <c r="GA31" s="19"/>
      <c r="GB31" s="16"/>
      <c r="GC31" s="17"/>
      <c r="GD31" s="19"/>
      <c r="GE31" s="19"/>
      <c r="GF31" s="19"/>
      <c r="GG31" s="16"/>
      <c r="GH31" s="17"/>
      <c r="GI31" s="19"/>
      <c r="GJ31" s="19"/>
      <c r="GK31" s="19"/>
      <c r="GL31" s="16"/>
      <c r="GM31" s="17"/>
      <c r="GN31" s="19"/>
      <c r="GO31" s="19"/>
      <c r="GP31" s="19"/>
      <c r="GQ31" s="16"/>
      <c r="GR31" s="17"/>
      <c r="GS31" s="19"/>
      <c r="GT31" s="19"/>
      <c r="GU31" s="19"/>
      <c r="GV31" s="16"/>
      <c r="GW31" s="17"/>
      <c r="GX31" s="19"/>
      <c r="GY31" s="19"/>
      <c r="GZ31" s="19"/>
      <c r="HA31" s="16"/>
      <c r="HB31" s="17"/>
      <c r="HC31" s="19"/>
      <c r="HD31" s="19"/>
      <c r="HE31" s="19"/>
      <c r="HF31" s="16"/>
      <c r="HG31" s="17"/>
      <c r="HH31" s="19"/>
      <c r="HI31" s="19"/>
      <c r="HJ31" s="19"/>
      <c r="HK31" s="16"/>
      <c r="HL31" s="17"/>
      <c r="HM31" s="19"/>
      <c r="HN31" s="19"/>
      <c r="HO31" s="19"/>
      <c r="HP31" s="177"/>
    </row>
    <row r="32" spans="1:224" ht="9" x14ac:dyDescent="0.15">
      <c r="A32" s="175"/>
      <c r="B32" s="156" t="str">
        <f>Planilha!B184</f>
        <v>PAVILHÃO ZILTON ANDRADE</v>
      </c>
      <c r="C32" s="183"/>
      <c r="D32" s="7"/>
      <c r="E32" s="6">
        <f>Planilha!$G$236*Cronograma!D33</f>
        <v>0</v>
      </c>
      <c r="F32" s="6"/>
      <c r="G32" s="6"/>
      <c r="H32" s="6"/>
      <c r="I32" s="7"/>
      <c r="J32" s="6">
        <f>Planilha!$G$236*Cronograma!I33</f>
        <v>0</v>
      </c>
      <c r="K32" s="6"/>
      <c r="L32" s="6"/>
      <c r="M32" s="6"/>
      <c r="N32" s="7"/>
      <c r="O32" s="6">
        <f>Planilha!$G$236*Cronograma!N33</f>
        <v>0</v>
      </c>
      <c r="P32" s="6"/>
      <c r="Q32" s="6"/>
      <c r="R32" s="6"/>
      <c r="S32" s="7"/>
      <c r="T32" s="6">
        <f>Planilha!$G$236*Cronograma!S33</f>
        <v>0</v>
      </c>
      <c r="U32" s="6"/>
      <c r="V32" s="6"/>
      <c r="W32" s="6"/>
      <c r="X32" s="7"/>
      <c r="Y32" s="6">
        <f>Planilha!$G$236*Cronograma!X33</f>
        <v>0</v>
      </c>
      <c r="Z32" s="6"/>
      <c r="AA32" s="6"/>
      <c r="AB32" s="6"/>
      <c r="AC32" s="7"/>
      <c r="AD32" s="6">
        <f>Planilha!$G$236*Cronograma!AC33</f>
        <v>0</v>
      </c>
      <c r="AE32" s="6"/>
      <c r="AF32" s="6"/>
      <c r="AG32" s="6"/>
      <c r="AH32" s="7"/>
      <c r="AI32" s="6">
        <f>Planilha!$G$236*Cronograma!AH33</f>
        <v>0</v>
      </c>
      <c r="AJ32" s="6"/>
      <c r="AK32" s="6"/>
      <c r="AL32" s="6"/>
      <c r="AM32" s="7"/>
      <c r="AN32" s="6">
        <f>Planilha!$G$236*Cronograma!AM33</f>
        <v>0</v>
      </c>
      <c r="AO32" s="6"/>
      <c r="AP32" s="6"/>
      <c r="AQ32" s="6"/>
      <c r="AR32" s="7"/>
      <c r="AS32" s="6">
        <f>Planilha!$G$236*Cronograma!AR33</f>
        <v>0</v>
      </c>
      <c r="AT32" s="6"/>
      <c r="AU32" s="6"/>
      <c r="AV32" s="6"/>
      <c r="AW32" s="7"/>
      <c r="AX32" s="6">
        <f>Planilha!$G$236*Cronograma!AW33</f>
        <v>0</v>
      </c>
      <c r="AY32" s="6"/>
      <c r="AZ32" s="6"/>
      <c r="BA32" s="6"/>
      <c r="BB32" s="7"/>
      <c r="BC32" s="6">
        <f>Planilha!$G$236*Cronograma!BB33</f>
        <v>0</v>
      </c>
      <c r="BD32" s="6"/>
      <c r="BE32" s="6"/>
      <c r="BF32" s="6"/>
      <c r="BG32" s="7"/>
      <c r="BH32" s="6">
        <f>Planilha!$G$236*Cronograma!BG33</f>
        <v>0</v>
      </c>
      <c r="BI32" s="6"/>
      <c r="BJ32" s="6"/>
      <c r="BK32" s="6"/>
      <c r="BL32" s="7"/>
      <c r="BM32" s="6">
        <f>Planilha!$G$236*Cronograma!BL33</f>
        <v>0</v>
      </c>
      <c r="BN32" s="6"/>
      <c r="BO32" s="6"/>
      <c r="BP32" s="6"/>
      <c r="BQ32" s="7"/>
      <c r="BR32" s="6">
        <f>Planilha!$G$236*Cronograma!BQ33</f>
        <v>0</v>
      </c>
      <c r="BS32" s="6"/>
      <c r="BT32" s="6"/>
      <c r="BU32" s="6"/>
      <c r="BV32" s="7"/>
      <c r="BW32" s="6">
        <f>Planilha!$G$236*Cronograma!BV33</f>
        <v>0</v>
      </c>
      <c r="BX32" s="6"/>
      <c r="BY32" s="6"/>
      <c r="BZ32" s="6"/>
      <c r="CA32" s="7"/>
      <c r="CB32" s="6">
        <f>Planilha!$G$236*Cronograma!CA33</f>
        <v>0</v>
      </c>
      <c r="CC32" s="6"/>
      <c r="CD32" s="6"/>
      <c r="CE32" s="6"/>
      <c r="CF32" s="7"/>
      <c r="CG32" s="6">
        <f>Planilha!$G$236*Cronograma!CF33</f>
        <v>0</v>
      </c>
      <c r="CH32" s="6"/>
      <c r="CI32" s="6"/>
      <c r="CJ32" s="6"/>
      <c r="CK32" s="7"/>
      <c r="CL32" s="6">
        <f>Planilha!$G$236*Cronograma!CK33</f>
        <v>0</v>
      </c>
      <c r="CM32" s="6"/>
      <c r="CN32" s="6"/>
      <c r="CO32" s="6"/>
      <c r="CP32" s="7"/>
      <c r="CQ32" s="6">
        <f>Planilha!$G$236*Cronograma!CP33</f>
        <v>0</v>
      </c>
      <c r="CR32" s="6"/>
      <c r="CS32" s="6"/>
      <c r="CT32" s="6"/>
      <c r="CU32" s="7"/>
      <c r="CV32" s="6">
        <f>Planilha!$G$236*Cronograma!CU33</f>
        <v>0</v>
      </c>
      <c r="CW32" s="6"/>
      <c r="CX32" s="6"/>
      <c r="CY32" s="6"/>
      <c r="CZ32" s="7"/>
      <c r="DA32" s="6">
        <f>Planilha!$G$236*Cronograma!CZ33</f>
        <v>0</v>
      </c>
      <c r="DB32" s="6"/>
      <c r="DC32" s="6"/>
      <c r="DD32" s="6"/>
      <c r="DE32" s="7"/>
      <c r="DF32" s="6">
        <f>Planilha!$G$236*Cronograma!DE33</f>
        <v>0</v>
      </c>
      <c r="DG32" s="6"/>
      <c r="DH32" s="6"/>
      <c r="DI32" s="6"/>
      <c r="DJ32" s="7"/>
      <c r="DK32" s="6">
        <f>Planilha!$G$236*Cronograma!DJ33</f>
        <v>0</v>
      </c>
      <c r="DL32" s="6"/>
      <c r="DM32" s="6"/>
      <c r="DN32" s="6"/>
      <c r="DO32" s="7"/>
      <c r="DP32" s="6">
        <f>Planilha!$G$236*Cronograma!DO33</f>
        <v>0</v>
      </c>
      <c r="DQ32" s="6"/>
      <c r="DR32" s="6"/>
      <c r="DS32" s="6"/>
      <c r="DT32" s="7"/>
      <c r="DU32" s="6">
        <f>Planilha!$G$236*Cronograma!DT33</f>
        <v>0</v>
      </c>
      <c r="DV32" s="6"/>
      <c r="DW32" s="6"/>
      <c r="DX32" s="6"/>
      <c r="DY32" s="7"/>
      <c r="DZ32" s="6">
        <f>Planilha!$G$236*Cronograma!DY33</f>
        <v>0</v>
      </c>
      <c r="EA32" s="6"/>
      <c r="EB32" s="6"/>
      <c r="EC32" s="6"/>
      <c r="ED32" s="7"/>
      <c r="EE32" s="6">
        <f>Planilha!$G$236*Cronograma!ED33</f>
        <v>0</v>
      </c>
      <c r="EF32" s="6"/>
      <c r="EG32" s="6"/>
      <c r="EH32" s="6"/>
      <c r="EI32" s="7"/>
      <c r="EJ32" s="6">
        <f>Planilha!$G$236*Cronograma!EI33</f>
        <v>0</v>
      </c>
      <c r="EK32" s="6"/>
      <c r="EL32" s="6"/>
      <c r="EM32" s="6"/>
      <c r="EN32" s="7"/>
      <c r="EO32" s="6">
        <f>Planilha!$G$236*Cronograma!EN33</f>
        <v>0</v>
      </c>
      <c r="EP32" s="6"/>
      <c r="EQ32" s="6"/>
      <c r="ER32" s="6"/>
      <c r="ES32" s="7"/>
      <c r="ET32" s="6">
        <f>Planilha!$G$236*Cronograma!ES33</f>
        <v>0</v>
      </c>
      <c r="EU32" s="6"/>
      <c r="EV32" s="6"/>
      <c r="EW32" s="6"/>
      <c r="EX32" s="7"/>
      <c r="EY32" s="6">
        <f>Planilha!$G$236*Cronograma!EX33</f>
        <v>0</v>
      </c>
      <c r="EZ32" s="6"/>
      <c r="FA32" s="6"/>
      <c r="FB32" s="6"/>
      <c r="FC32" s="7"/>
      <c r="FD32" s="6">
        <f>Planilha!$G$236*Cronograma!FC33</f>
        <v>0</v>
      </c>
      <c r="FE32" s="6"/>
      <c r="FF32" s="6"/>
      <c r="FG32" s="6"/>
      <c r="FH32" s="7"/>
      <c r="FI32" s="6">
        <f>Planilha!$G$236*Cronograma!FH33</f>
        <v>0</v>
      </c>
      <c r="FJ32" s="6"/>
      <c r="FK32" s="6"/>
      <c r="FL32" s="6"/>
      <c r="FM32" s="7"/>
      <c r="FN32" s="6">
        <f>Planilha!$G$236*Cronograma!FM33</f>
        <v>0</v>
      </c>
      <c r="FO32" s="6"/>
      <c r="FP32" s="6"/>
      <c r="FQ32" s="6"/>
      <c r="FR32" s="7"/>
      <c r="FS32" s="6">
        <f>Planilha!$G$236*Cronograma!FR33</f>
        <v>0</v>
      </c>
      <c r="FT32" s="6"/>
      <c r="FU32" s="6"/>
      <c r="FV32" s="6"/>
      <c r="FW32" s="7"/>
      <c r="FX32" s="6">
        <f>Planilha!$G$236*Cronograma!FW33</f>
        <v>0</v>
      </c>
      <c r="FY32" s="6"/>
      <c r="FZ32" s="6"/>
      <c r="GA32" s="6"/>
      <c r="GB32" s="7"/>
      <c r="GC32" s="6">
        <f>Planilha!$G$236*Cronograma!GB33</f>
        <v>0</v>
      </c>
      <c r="GD32" s="6"/>
      <c r="GE32" s="6"/>
      <c r="GF32" s="6"/>
      <c r="GG32" s="7"/>
      <c r="GH32" s="6">
        <f>Planilha!$G$236*Cronograma!GG33</f>
        <v>0</v>
      </c>
      <c r="GI32" s="6"/>
      <c r="GJ32" s="6"/>
      <c r="GK32" s="6"/>
      <c r="GL32" s="7"/>
      <c r="GM32" s="6">
        <f>Planilha!$G$236*Cronograma!GL33</f>
        <v>0</v>
      </c>
      <c r="GN32" s="6"/>
      <c r="GO32" s="6"/>
      <c r="GP32" s="6"/>
      <c r="GQ32" s="7"/>
      <c r="GR32" s="6">
        <f>Planilha!$G$236*Cronograma!GQ33</f>
        <v>0</v>
      </c>
      <c r="GS32" s="6"/>
      <c r="GT32" s="6"/>
      <c r="GU32" s="6"/>
      <c r="GV32" s="7"/>
      <c r="GW32" s="6">
        <f>Planilha!$G$236*Cronograma!GV33</f>
        <v>0</v>
      </c>
      <c r="GX32" s="6"/>
      <c r="GY32" s="6"/>
      <c r="GZ32" s="6"/>
      <c r="HA32" s="7"/>
      <c r="HB32" s="6">
        <f>Planilha!$G$236*Cronograma!HA33</f>
        <v>0</v>
      </c>
      <c r="HC32" s="6"/>
      <c r="HD32" s="6"/>
      <c r="HE32" s="6"/>
      <c r="HF32" s="7"/>
      <c r="HG32" s="6">
        <f>Planilha!$G$236*Cronograma!HF33</f>
        <v>0</v>
      </c>
      <c r="HH32" s="6"/>
      <c r="HI32" s="6"/>
      <c r="HJ32" s="6"/>
      <c r="HK32" s="7"/>
      <c r="HL32" s="6">
        <f>Planilha!$G$236*Cronograma!HK33</f>
        <v>0</v>
      </c>
      <c r="HM32" s="6"/>
      <c r="HN32" s="6"/>
      <c r="HO32" s="6"/>
      <c r="HP32" s="179">
        <f>SUM(D32:HO32)</f>
        <v>0</v>
      </c>
    </row>
    <row r="33" spans="1:224" ht="9" x14ac:dyDescent="0.15">
      <c r="A33" s="180"/>
      <c r="B33" s="185"/>
      <c r="C33" s="186"/>
      <c r="D33" s="146"/>
      <c r="E33" s="147"/>
      <c r="F33" s="147"/>
      <c r="G33" s="147"/>
      <c r="H33" s="147"/>
      <c r="I33" s="146"/>
      <c r="J33" s="147"/>
      <c r="K33" s="147"/>
      <c r="L33" s="147"/>
      <c r="M33" s="147"/>
      <c r="N33" s="146"/>
      <c r="O33" s="147"/>
      <c r="P33" s="147"/>
      <c r="Q33" s="147"/>
      <c r="R33" s="147"/>
      <c r="S33" s="146">
        <v>0.1</v>
      </c>
      <c r="T33" s="147"/>
      <c r="U33" s="147"/>
      <c r="V33" s="147"/>
      <c r="W33" s="147"/>
      <c r="X33" s="146">
        <v>0.25</v>
      </c>
      <c r="Y33" s="147"/>
      <c r="Z33" s="147"/>
      <c r="AA33" s="147"/>
      <c r="AB33" s="147"/>
      <c r="AC33" s="146">
        <v>0.2</v>
      </c>
      <c r="AD33" s="147"/>
      <c r="AE33" s="147"/>
      <c r="AF33" s="147"/>
      <c r="AG33" s="147"/>
      <c r="AH33" s="146">
        <v>0.2</v>
      </c>
      <c r="AI33" s="147"/>
      <c r="AJ33" s="147"/>
      <c r="AK33" s="147"/>
      <c r="AL33" s="147"/>
      <c r="AM33" s="146">
        <v>0.2</v>
      </c>
      <c r="AN33" s="147"/>
      <c r="AO33" s="147"/>
      <c r="AP33" s="147"/>
      <c r="AQ33" s="147"/>
      <c r="AR33" s="146">
        <v>0.05</v>
      </c>
      <c r="AS33" s="147"/>
      <c r="AT33" s="147"/>
      <c r="AU33" s="147"/>
      <c r="AV33" s="147"/>
      <c r="AW33" s="146"/>
      <c r="AX33" s="147"/>
      <c r="AY33" s="147"/>
      <c r="AZ33" s="147"/>
      <c r="BA33" s="147"/>
      <c r="BB33" s="146"/>
      <c r="BC33" s="147"/>
      <c r="BD33" s="147"/>
      <c r="BE33" s="147"/>
      <c r="BF33" s="147"/>
      <c r="BG33" s="146"/>
      <c r="BH33" s="147"/>
      <c r="BI33" s="147"/>
      <c r="BJ33" s="147"/>
      <c r="BK33" s="147"/>
      <c r="BL33" s="146"/>
      <c r="BM33" s="147"/>
      <c r="BN33" s="147"/>
      <c r="BO33" s="147"/>
      <c r="BP33" s="147"/>
      <c r="BQ33" s="146"/>
      <c r="BR33" s="147"/>
      <c r="BS33" s="147"/>
      <c r="BT33" s="147"/>
      <c r="BU33" s="147"/>
      <c r="BV33" s="146"/>
      <c r="BW33" s="147"/>
      <c r="BX33" s="147"/>
      <c r="BY33" s="147"/>
      <c r="BZ33" s="147"/>
      <c r="CA33" s="146"/>
      <c r="CB33" s="147"/>
      <c r="CC33" s="147"/>
      <c r="CD33" s="147"/>
      <c r="CE33" s="147"/>
      <c r="CF33" s="146"/>
      <c r="CG33" s="147"/>
      <c r="CH33" s="147"/>
      <c r="CI33" s="147"/>
      <c r="CJ33" s="147"/>
      <c r="CK33" s="146"/>
      <c r="CL33" s="147"/>
      <c r="CM33" s="147"/>
      <c r="CN33" s="147"/>
      <c r="CO33" s="147"/>
      <c r="CP33" s="146"/>
      <c r="CQ33" s="147"/>
      <c r="CR33" s="147"/>
      <c r="CS33" s="147"/>
      <c r="CT33" s="147"/>
      <c r="CU33" s="146"/>
      <c r="CV33" s="147"/>
      <c r="CW33" s="147"/>
      <c r="CX33" s="147"/>
      <c r="CY33" s="147"/>
      <c r="CZ33" s="146"/>
      <c r="DA33" s="147"/>
      <c r="DB33" s="147"/>
      <c r="DC33" s="147"/>
      <c r="DD33" s="147"/>
      <c r="DE33" s="146"/>
      <c r="DF33" s="147"/>
      <c r="DG33" s="147"/>
      <c r="DH33" s="147"/>
      <c r="DI33" s="147"/>
      <c r="DJ33" s="146"/>
      <c r="DK33" s="147"/>
      <c r="DL33" s="147"/>
      <c r="DM33" s="147"/>
      <c r="DN33" s="147"/>
      <c r="DO33" s="146"/>
      <c r="DP33" s="147"/>
      <c r="DQ33" s="147"/>
      <c r="DR33" s="147"/>
      <c r="DS33" s="147"/>
      <c r="DT33" s="146"/>
      <c r="DU33" s="147"/>
      <c r="DV33" s="147"/>
      <c r="DW33" s="147"/>
      <c r="DX33" s="147"/>
      <c r="DY33" s="146"/>
      <c r="DZ33" s="147"/>
      <c r="EA33" s="147"/>
      <c r="EB33" s="147"/>
      <c r="EC33" s="147"/>
      <c r="ED33" s="146"/>
      <c r="EE33" s="147"/>
      <c r="EF33" s="147"/>
      <c r="EG33" s="147"/>
      <c r="EH33" s="147"/>
      <c r="EI33" s="146"/>
      <c r="EJ33" s="147"/>
      <c r="EK33" s="147"/>
      <c r="EL33" s="147"/>
      <c r="EM33" s="147"/>
      <c r="EN33" s="146"/>
      <c r="EO33" s="147"/>
      <c r="EP33" s="147"/>
      <c r="EQ33" s="147"/>
      <c r="ER33" s="147"/>
      <c r="ES33" s="146"/>
      <c r="ET33" s="147"/>
      <c r="EU33" s="147"/>
      <c r="EV33" s="147"/>
      <c r="EW33" s="147"/>
      <c r="EX33" s="146"/>
      <c r="EY33" s="147"/>
      <c r="EZ33" s="147"/>
      <c r="FA33" s="147"/>
      <c r="FB33" s="147"/>
      <c r="FC33" s="146"/>
      <c r="FD33" s="147"/>
      <c r="FE33" s="147"/>
      <c r="FF33" s="147"/>
      <c r="FG33" s="147"/>
      <c r="FH33" s="146"/>
      <c r="FI33" s="147"/>
      <c r="FJ33" s="147"/>
      <c r="FK33" s="147"/>
      <c r="FL33" s="147"/>
      <c r="FM33" s="146"/>
      <c r="FN33" s="147"/>
      <c r="FO33" s="147"/>
      <c r="FP33" s="147"/>
      <c r="FQ33" s="147"/>
      <c r="FR33" s="146"/>
      <c r="FS33" s="147"/>
      <c r="FT33" s="147"/>
      <c r="FU33" s="147"/>
      <c r="FV33" s="147"/>
      <c r="FW33" s="146"/>
      <c r="FX33" s="147"/>
      <c r="FY33" s="147"/>
      <c r="FZ33" s="147"/>
      <c r="GA33" s="147"/>
      <c r="GB33" s="146"/>
      <c r="GC33" s="147"/>
      <c r="GD33" s="147"/>
      <c r="GE33" s="147"/>
      <c r="GF33" s="147"/>
      <c r="GG33" s="146"/>
      <c r="GH33" s="147"/>
      <c r="GI33" s="147"/>
      <c r="GJ33" s="147"/>
      <c r="GK33" s="147"/>
      <c r="GL33" s="146"/>
      <c r="GM33" s="147"/>
      <c r="GN33" s="147"/>
      <c r="GO33" s="147"/>
      <c r="GP33" s="147"/>
      <c r="GQ33" s="146"/>
      <c r="GR33" s="147"/>
      <c r="GS33" s="147"/>
      <c r="GT33" s="147"/>
      <c r="GU33" s="147"/>
      <c r="GV33" s="146"/>
      <c r="GW33" s="147"/>
      <c r="GX33" s="147"/>
      <c r="GY33" s="147"/>
      <c r="GZ33" s="147"/>
      <c r="HA33" s="146"/>
      <c r="HB33" s="147"/>
      <c r="HC33" s="147"/>
      <c r="HD33" s="147"/>
      <c r="HE33" s="147"/>
      <c r="HF33" s="146"/>
      <c r="HG33" s="147"/>
      <c r="HH33" s="147"/>
      <c r="HI33" s="147"/>
      <c r="HJ33" s="147"/>
      <c r="HK33" s="146"/>
      <c r="HL33" s="147"/>
      <c r="HM33" s="147"/>
      <c r="HN33" s="147"/>
      <c r="HO33" s="147"/>
      <c r="HP33" s="21" t="str">
        <f>IF(Planilha!G236&lt;&gt;HP32,"VERIFIQUE","")</f>
        <v/>
      </c>
    </row>
    <row r="34" spans="1:224" ht="9" x14ac:dyDescent="0.15">
      <c r="A34" s="175" t="str">
        <f>Planilha!A238</f>
        <v>06</v>
      </c>
      <c r="B34" s="156"/>
      <c r="C34" s="188"/>
      <c r="D34" s="707"/>
      <c r="E34" s="708"/>
      <c r="F34" s="708"/>
      <c r="G34" s="708"/>
      <c r="H34" s="708"/>
      <c r="I34" s="707"/>
      <c r="J34" s="708"/>
      <c r="K34" s="710"/>
      <c r="L34" s="710"/>
      <c r="M34" s="710"/>
      <c r="N34" s="707"/>
      <c r="O34" s="708"/>
      <c r="P34" s="709"/>
      <c r="Q34" s="709"/>
      <c r="R34" s="709"/>
      <c r="S34" s="707"/>
      <c r="T34" s="708"/>
      <c r="U34" s="709"/>
      <c r="V34" s="709"/>
      <c r="W34" s="709"/>
      <c r="X34" s="707"/>
      <c r="Y34" s="708"/>
      <c r="Z34" s="709"/>
      <c r="AA34" s="709"/>
      <c r="AB34" s="709"/>
      <c r="AC34" s="703"/>
      <c r="AD34" s="704"/>
      <c r="AE34" s="706"/>
      <c r="AF34" s="706"/>
      <c r="AG34" s="706"/>
      <c r="AH34" s="703"/>
      <c r="AI34" s="704"/>
      <c r="AJ34" s="706"/>
      <c r="AK34" s="706"/>
      <c r="AL34" s="706"/>
      <c r="AM34" s="703"/>
      <c r="AN34" s="704"/>
      <c r="AO34" s="709"/>
      <c r="AP34" s="709"/>
      <c r="AQ34" s="709"/>
      <c r="AR34" s="707"/>
      <c r="AS34" s="708"/>
      <c r="AT34" s="709"/>
      <c r="AU34" s="709"/>
      <c r="AV34" s="709"/>
      <c r="AW34" s="16"/>
      <c r="AX34" s="17"/>
      <c r="AY34" s="19"/>
      <c r="AZ34" s="19"/>
      <c r="BA34" s="19"/>
      <c r="BB34" s="16"/>
      <c r="BC34" s="17"/>
      <c r="BD34" s="19"/>
      <c r="BE34" s="19"/>
      <c r="BF34" s="19"/>
      <c r="BG34" s="16"/>
      <c r="BH34" s="17"/>
      <c r="BI34" s="19"/>
      <c r="BJ34" s="19"/>
      <c r="BK34" s="19"/>
      <c r="BL34" s="16"/>
      <c r="BM34" s="17"/>
      <c r="BN34" s="19"/>
      <c r="BO34" s="19"/>
      <c r="BP34" s="19"/>
      <c r="BQ34" s="16"/>
      <c r="BR34" s="17"/>
      <c r="BS34" s="19"/>
      <c r="BT34" s="19"/>
      <c r="BU34" s="19"/>
      <c r="BV34" s="16"/>
      <c r="BW34" s="17"/>
      <c r="BX34" s="19"/>
      <c r="BY34" s="19"/>
      <c r="BZ34" s="19"/>
      <c r="CA34" s="16"/>
      <c r="CB34" s="17"/>
      <c r="CC34" s="19"/>
      <c r="CD34" s="19"/>
      <c r="CE34" s="19"/>
      <c r="CF34" s="16"/>
      <c r="CG34" s="17"/>
      <c r="CH34" s="19"/>
      <c r="CI34" s="19"/>
      <c r="CJ34" s="19"/>
      <c r="CK34" s="16"/>
      <c r="CL34" s="17"/>
      <c r="CM34" s="19"/>
      <c r="CN34" s="19"/>
      <c r="CO34" s="19"/>
      <c r="CP34" s="16"/>
      <c r="CQ34" s="17"/>
      <c r="CR34" s="19"/>
      <c r="CS34" s="19"/>
      <c r="CT34" s="19"/>
      <c r="CU34" s="16"/>
      <c r="CV34" s="17"/>
      <c r="CW34" s="19"/>
      <c r="CX34" s="19"/>
      <c r="CY34" s="19"/>
      <c r="CZ34" s="16"/>
      <c r="DA34" s="17"/>
      <c r="DB34" s="19"/>
      <c r="DC34" s="19"/>
      <c r="DD34" s="19"/>
      <c r="DE34" s="16"/>
      <c r="DF34" s="17"/>
      <c r="DG34" s="19"/>
      <c r="DH34" s="19"/>
      <c r="DI34" s="19"/>
      <c r="DJ34" s="16"/>
      <c r="DK34" s="17"/>
      <c r="DL34" s="19"/>
      <c r="DM34" s="19"/>
      <c r="DN34" s="19"/>
      <c r="DO34" s="16"/>
      <c r="DP34" s="17"/>
      <c r="DQ34" s="19"/>
      <c r="DR34" s="19"/>
      <c r="DS34" s="19"/>
      <c r="DT34" s="16"/>
      <c r="DU34" s="17"/>
      <c r="DV34" s="17"/>
      <c r="DW34" s="17"/>
      <c r="DX34" s="17"/>
      <c r="DY34" s="16"/>
      <c r="DZ34" s="17"/>
      <c r="EA34" s="18"/>
      <c r="EB34" s="18"/>
      <c r="EC34" s="18"/>
      <c r="ED34" s="16"/>
      <c r="EE34" s="17"/>
      <c r="EF34" s="19"/>
      <c r="EG34" s="19"/>
      <c r="EH34" s="19"/>
      <c r="EI34" s="16"/>
      <c r="EJ34" s="17"/>
      <c r="EK34" s="19"/>
      <c r="EL34" s="19"/>
      <c r="EM34" s="19"/>
      <c r="EN34" s="16"/>
      <c r="EO34" s="17"/>
      <c r="EP34" s="19"/>
      <c r="EQ34" s="19"/>
      <c r="ER34" s="19"/>
      <c r="ES34" s="16"/>
      <c r="ET34" s="17"/>
      <c r="EU34" s="19"/>
      <c r="EV34" s="19"/>
      <c r="EW34" s="19"/>
      <c r="EX34" s="16"/>
      <c r="EY34" s="17"/>
      <c r="EZ34" s="19"/>
      <c r="FA34" s="19"/>
      <c r="FB34" s="19"/>
      <c r="FC34" s="16"/>
      <c r="FD34" s="17"/>
      <c r="FE34" s="19"/>
      <c r="FF34" s="19"/>
      <c r="FG34" s="19"/>
      <c r="FH34" s="16"/>
      <c r="FI34" s="17"/>
      <c r="FJ34" s="19"/>
      <c r="FK34" s="19"/>
      <c r="FL34" s="19"/>
      <c r="FM34" s="16"/>
      <c r="FN34" s="17"/>
      <c r="FO34" s="19"/>
      <c r="FP34" s="19"/>
      <c r="FQ34" s="19"/>
      <c r="FR34" s="16"/>
      <c r="FS34" s="17"/>
      <c r="FT34" s="19"/>
      <c r="FU34" s="19"/>
      <c r="FV34" s="19"/>
      <c r="FW34" s="16"/>
      <c r="FX34" s="17"/>
      <c r="FY34" s="19"/>
      <c r="FZ34" s="19"/>
      <c r="GA34" s="19"/>
      <c r="GB34" s="16"/>
      <c r="GC34" s="17"/>
      <c r="GD34" s="19"/>
      <c r="GE34" s="19"/>
      <c r="GF34" s="19"/>
      <c r="GG34" s="16"/>
      <c r="GH34" s="17"/>
      <c r="GI34" s="19"/>
      <c r="GJ34" s="19"/>
      <c r="GK34" s="19"/>
      <c r="GL34" s="16"/>
      <c r="GM34" s="17"/>
      <c r="GN34" s="19"/>
      <c r="GO34" s="19"/>
      <c r="GP34" s="19"/>
      <c r="GQ34" s="16"/>
      <c r="GR34" s="17"/>
      <c r="GS34" s="19"/>
      <c r="GT34" s="19"/>
      <c r="GU34" s="19"/>
      <c r="GV34" s="16"/>
      <c r="GW34" s="17"/>
      <c r="GX34" s="19"/>
      <c r="GY34" s="19"/>
      <c r="GZ34" s="19"/>
      <c r="HA34" s="16"/>
      <c r="HB34" s="17"/>
      <c r="HC34" s="19"/>
      <c r="HD34" s="19"/>
      <c r="HE34" s="19"/>
      <c r="HF34" s="16"/>
      <c r="HG34" s="17"/>
      <c r="HH34" s="19"/>
      <c r="HI34" s="19"/>
      <c r="HJ34" s="19"/>
      <c r="HK34" s="16"/>
      <c r="HL34" s="17"/>
      <c r="HM34" s="19"/>
      <c r="HN34" s="19"/>
      <c r="HO34" s="19"/>
      <c r="HP34" s="189"/>
    </row>
    <row r="35" spans="1:224" ht="9" x14ac:dyDescent="0.15">
      <c r="A35" s="175"/>
      <c r="B35" s="156" t="str">
        <f>Planilha!B238</f>
        <v>PORTARIA</v>
      </c>
      <c r="C35" s="183"/>
      <c r="D35" s="7"/>
      <c r="E35" s="6">
        <f>Planilha!$G$250*Cronograma!D36</f>
        <v>0</v>
      </c>
      <c r="F35" s="6"/>
      <c r="G35" s="6"/>
      <c r="H35" s="6"/>
      <c r="I35" s="7"/>
      <c r="J35" s="6">
        <f>Planilha!$G$250*Cronograma!I36</f>
        <v>0</v>
      </c>
      <c r="K35" s="6"/>
      <c r="L35" s="6"/>
      <c r="M35" s="6"/>
      <c r="N35" s="7"/>
      <c r="O35" s="6">
        <f>Planilha!$G$250*Cronograma!N36</f>
        <v>0</v>
      </c>
      <c r="P35" s="6"/>
      <c r="Q35" s="6"/>
      <c r="R35" s="6"/>
      <c r="S35" s="7"/>
      <c r="T35" s="6">
        <f>Planilha!$G$250*Cronograma!S36</f>
        <v>0</v>
      </c>
      <c r="U35" s="6"/>
      <c r="V35" s="6"/>
      <c r="W35" s="6"/>
      <c r="X35" s="7"/>
      <c r="Y35" s="6">
        <f>Planilha!$G$250*Cronograma!X36</f>
        <v>0</v>
      </c>
      <c r="Z35" s="6"/>
      <c r="AA35" s="6"/>
      <c r="AB35" s="6"/>
      <c r="AC35" s="7"/>
      <c r="AD35" s="6">
        <f>Planilha!$G$250*Cronograma!AC36</f>
        <v>0</v>
      </c>
      <c r="AE35" s="6"/>
      <c r="AF35" s="6"/>
      <c r="AG35" s="6"/>
      <c r="AH35" s="7"/>
      <c r="AI35" s="6">
        <f>Planilha!$G$250*Cronograma!AH36</f>
        <v>0</v>
      </c>
      <c r="AJ35" s="6"/>
      <c r="AK35" s="6"/>
      <c r="AL35" s="6"/>
      <c r="AM35" s="7"/>
      <c r="AN35" s="6">
        <f>Planilha!$G$250*Cronograma!AM36</f>
        <v>0</v>
      </c>
      <c r="AO35" s="6"/>
      <c r="AP35" s="6"/>
      <c r="AQ35" s="6"/>
      <c r="AR35" s="7"/>
      <c r="AS35" s="6">
        <f>Planilha!$G$250*Cronograma!AR36</f>
        <v>0</v>
      </c>
      <c r="AT35" s="6"/>
      <c r="AU35" s="6"/>
      <c r="AV35" s="6"/>
      <c r="AW35" s="7"/>
      <c r="AX35" s="6">
        <f>Planilha!$G$250*Cronograma!AW36</f>
        <v>0</v>
      </c>
      <c r="AY35" s="6"/>
      <c r="AZ35" s="6"/>
      <c r="BA35" s="6"/>
      <c r="BB35" s="7"/>
      <c r="BC35" s="6">
        <f>Planilha!$G$250*Cronograma!BB36</f>
        <v>0</v>
      </c>
      <c r="BD35" s="6"/>
      <c r="BE35" s="6"/>
      <c r="BF35" s="6"/>
      <c r="BG35" s="7"/>
      <c r="BH35" s="6">
        <f>Planilha!$G$250*Cronograma!BG36</f>
        <v>0</v>
      </c>
      <c r="BI35" s="6"/>
      <c r="BJ35" s="6"/>
      <c r="BK35" s="6"/>
      <c r="BL35" s="7"/>
      <c r="BM35" s="6">
        <f>Planilha!$G$250*Cronograma!BL36</f>
        <v>0</v>
      </c>
      <c r="BN35" s="6"/>
      <c r="BO35" s="6"/>
      <c r="BP35" s="6"/>
      <c r="BQ35" s="7"/>
      <c r="BR35" s="6">
        <f>Planilha!$G$250*Cronograma!BQ36</f>
        <v>0</v>
      </c>
      <c r="BS35" s="6"/>
      <c r="BT35" s="6"/>
      <c r="BU35" s="6"/>
      <c r="BV35" s="7"/>
      <c r="BW35" s="6">
        <f>Planilha!$G$250*Cronograma!BV36</f>
        <v>0</v>
      </c>
      <c r="BX35" s="6"/>
      <c r="BY35" s="6"/>
      <c r="BZ35" s="6"/>
      <c r="CA35" s="7"/>
      <c r="CB35" s="6">
        <f>Planilha!$G$250*Cronograma!CA36</f>
        <v>0</v>
      </c>
      <c r="CC35" s="6"/>
      <c r="CD35" s="6"/>
      <c r="CE35" s="6"/>
      <c r="CF35" s="7"/>
      <c r="CG35" s="6">
        <f>Planilha!$G$250*Cronograma!CF36</f>
        <v>0</v>
      </c>
      <c r="CH35" s="6"/>
      <c r="CI35" s="6"/>
      <c r="CJ35" s="6"/>
      <c r="CK35" s="7"/>
      <c r="CL35" s="6">
        <f>Planilha!$G$250*Cronograma!CK36</f>
        <v>0</v>
      </c>
      <c r="CM35" s="6"/>
      <c r="CN35" s="6"/>
      <c r="CO35" s="6"/>
      <c r="CP35" s="7"/>
      <c r="CQ35" s="6">
        <f>Planilha!$G$250*Cronograma!CP36</f>
        <v>0</v>
      </c>
      <c r="CR35" s="6"/>
      <c r="CS35" s="6"/>
      <c r="CT35" s="6"/>
      <c r="CU35" s="7"/>
      <c r="CV35" s="6">
        <f>Planilha!$G$250*Cronograma!CU36</f>
        <v>0</v>
      </c>
      <c r="CW35" s="6"/>
      <c r="CX35" s="6"/>
      <c r="CY35" s="6"/>
      <c r="CZ35" s="7"/>
      <c r="DA35" s="6">
        <f>Planilha!$G$250*Cronograma!CZ36</f>
        <v>0</v>
      </c>
      <c r="DB35" s="6"/>
      <c r="DC35" s="6"/>
      <c r="DD35" s="6"/>
      <c r="DE35" s="7"/>
      <c r="DF35" s="6">
        <f>Planilha!$G$250*Cronograma!DE36</f>
        <v>0</v>
      </c>
      <c r="DG35" s="6"/>
      <c r="DH35" s="6"/>
      <c r="DI35" s="6"/>
      <c r="DJ35" s="7"/>
      <c r="DK35" s="6">
        <f>Planilha!$G$250*Cronograma!DJ36</f>
        <v>0</v>
      </c>
      <c r="DL35" s="6"/>
      <c r="DM35" s="6"/>
      <c r="DN35" s="6"/>
      <c r="DO35" s="7"/>
      <c r="DP35" s="6">
        <f>Planilha!$G$250*Cronograma!DO36</f>
        <v>0</v>
      </c>
      <c r="DQ35" s="6"/>
      <c r="DR35" s="6"/>
      <c r="DS35" s="6"/>
      <c r="DT35" s="7"/>
      <c r="DU35" s="6">
        <f>Planilha!$G$250*Cronograma!DT36</f>
        <v>0</v>
      </c>
      <c r="DV35" s="6"/>
      <c r="DW35" s="6"/>
      <c r="DX35" s="6"/>
      <c r="DY35" s="7"/>
      <c r="DZ35" s="6">
        <f>Planilha!$G$250*Cronograma!DY36</f>
        <v>0</v>
      </c>
      <c r="EA35" s="6"/>
      <c r="EB35" s="6"/>
      <c r="EC35" s="6"/>
      <c r="ED35" s="7"/>
      <c r="EE35" s="6">
        <f>Planilha!$G$250*Cronograma!ED36</f>
        <v>0</v>
      </c>
      <c r="EF35" s="6"/>
      <c r="EG35" s="6"/>
      <c r="EH35" s="6"/>
      <c r="EI35" s="7"/>
      <c r="EJ35" s="6">
        <f>Planilha!$G$250*Cronograma!EI36</f>
        <v>0</v>
      </c>
      <c r="EK35" s="6"/>
      <c r="EL35" s="6"/>
      <c r="EM35" s="6"/>
      <c r="EN35" s="7"/>
      <c r="EO35" s="6">
        <f>Planilha!$G$250*Cronograma!EN36</f>
        <v>0</v>
      </c>
      <c r="EP35" s="6"/>
      <c r="EQ35" s="6"/>
      <c r="ER35" s="6"/>
      <c r="ES35" s="7"/>
      <c r="ET35" s="6">
        <f>Planilha!$G$250*Cronograma!ES36</f>
        <v>0</v>
      </c>
      <c r="EU35" s="6"/>
      <c r="EV35" s="6"/>
      <c r="EW35" s="6"/>
      <c r="EX35" s="7"/>
      <c r="EY35" s="6">
        <f>Planilha!$G$250*Cronograma!EX36</f>
        <v>0</v>
      </c>
      <c r="EZ35" s="6"/>
      <c r="FA35" s="6"/>
      <c r="FB35" s="6"/>
      <c r="FC35" s="7"/>
      <c r="FD35" s="6">
        <f>Planilha!$G$250*Cronograma!FC36</f>
        <v>0</v>
      </c>
      <c r="FE35" s="6"/>
      <c r="FF35" s="6"/>
      <c r="FG35" s="6"/>
      <c r="FH35" s="7"/>
      <c r="FI35" s="6">
        <f>Planilha!$G$250*Cronograma!FH36</f>
        <v>0</v>
      </c>
      <c r="FJ35" s="6"/>
      <c r="FK35" s="6"/>
      <c r="FL35" s="6"/>
      <c r="FM35" s="7"/>
      <c r="FN35" s="6">
        <f>Planilha!$G$250*Cronograma!FM36</f>
        <v>0</v>
      </c>
      <c r="FO35" s="6"/>
      <c r="FP35" s="6"/>
      <c r="FQ35" s="6"/>
      <c r="FR35" s="7"/>
      <c r="FS35" s="6">
        <f>Planilha!$G$250*Cronograma!FR36</f>
        <v>0</v>
      </c>
      <c r="FT35" s="6"/>
      <c r="FU35" s="6"/>
      <c r="FV35" s="6"/>
      <c r="FW35" s="7"/>
      <c r="FX35" s="6">
        <f>Planilha!$G$250*Cronograma!FW36</f>
        <v>0</v>
      </c>
      <c r="FY35" s="6"/>
      <c r="FZ35" s="6"/>
      <c r="GA35" s="6"/>
      <c r="GB35" s="7"/>
      <c r="GC35" s="6">
        <f>Planilha!$G$250*Cronograma!GB36</f>
        <v>0</v>
      </c>
      <c r="GD35" s="6"/>
      <c r="GE35" s="6"/>
      <c r="GF35" s="6"/>
      <c r="GG35" s="7"/>
      <c r="GH35" s="6">
        <f>Planilha!$G$250*Cronograma!GG36</f>
        <v>0</v>
      </c>
      <c r="GI35" s="6"/>
      <c r="GJ35" s="6"/>
      <c r="GK35" s="6"/>
      <c r="GL35" s="7"/>
      <c r="GM35" s="6">
        <f>Planilha!$G$250*Cronograma!GL36</f>
        <v>0</v>
      </c>
      <c r="GN35" s="6"/>
      <c r="GO35" s="6"/>
      <c r="GP35" s="6"/>
      <c r="GQ35" s="7"/>
      <c r="GR35" s="6">
        <f>Planilha!$G$250*Cronograma!GQ36</f>
        <v>0</v>
      </c>
      <c r="GS35" s="6"/>
      <c r="GT35" s="6"/>
      <c r="GU35" s="6"/>
      <c r="GV35" s="7"/>
      <c r="GW35" s="6">
        <f>Planilha!$G$250*Cronograma!GV36</f>
        <v>0</v>
      </c>
      <c r="GX35" s="6"/>
      <c r="GY35" s="6"/>
      <c r="GZ35" s="6"/>
      <c r="HA35" s="7"/>
      <c r="HB35" s="6">
        <f>Planilha!$G$250*Cronograma!HA36</f>
        <v>0</v>
      </c>
      <c r="HC35" s="6"/>
      <c r="HD35" s="6"/>
      <c r="HE35" s="6"/>
      <c r="HF35" s="7"/>
      <c r="HG35" s="6">
        <f>Planilha!$G$250*Cronograma!HF36</f>
        <v>0</v>
      </c>
      <c r="HH35" s="6"/>
      <c r="HI35" s="6"/>
      <c r="HJ35" s="6"/>
      <c r="HK35" s="7"/>
      <c r="HL35" s="6">
        <f>Planilha!$G$250*Cronograma!HK36</f>
        <v>0</v>
      </c>
      <c r="HM35" s="6"/>
      <c r="HN35" s="6"/>
      <c r="HO35" s="6"/>
      <c r="HP35" s="179">
        <f>SUM(D35:HO35)</f>
        <v>0</v>
      </c>
    </row>
    <row r="36" spans="1:224" ht="9" x14ac:dyDescent="0.15">
      <c r="A36" s="180"/>
      <c r="B36" s="185"/>
      <c r="C36" s="186"/>
      <c r="D36" s="146"/>
      <c r="E36" s="147"/>
      <c r="F36" s="147"/>
      <c r="G36" s="147"/>
      <c r="H36" s="147"/>
      <c r="I36" s="146"/>
      <c r="J36" s="147"/>
      <c r="K36" s="147"/>
      <c r="L36" s="147"/>
      <c r="M36" s="147"/>
      <c r="N36" s="146"/>
      <c r="O36" s="147"/>
      <c r="P36" s="147"/>
      <c r="Q36" s="147"/>
      <c r="R36" s="147"/>
      <c r="S36" s="146"/>
      <c r="T36" s="147"/>
      <c r="U36" s="147"/>
      <c r="V36" s="147"/>
      <c r="W36" s="147"/>
      <c r="X36" s="146"/>
      <c r="Y36" s="147"/>
      <c r="Z36" s="147"/>
      <c r="AA36" s="147"/>
      <c r="AB36" s="147"/>
      <c r="AC36" s="146">
        <v>0.5</v>
      </c>
      <c r="AD36" s="147"/>
      <c r="AE36" s="147"/>
      <c r="AF36" s="147"/>
      <c r="AG36" s="147"/>
      <c r="AH36" s="146">
        <v>0.4</v>
      </c>
      <c r="AI36" s="147"/>
      <c r="AJ36" s="147"/>
      <c r="AK36" s="147"/>
      <c r="AL36" s="147"/>
      <c r="AM36" s="146">
        <v>0.1</v>
      </c>
      <c r="AN36" s="147"/>
      <c r="AO36" s="147"/>
      <c r="AP36" s="147"/>
      <c r="AQ36" s="147"/>
      <c r="AR36" s="146"/>
      <c r="AS36" s="147"/>
      <c r="AT36" s="147"/>
      <c r="AU36" s="147"/>
      <c r="AV36" s="147"/>
      <c r="AW36" s="146"/>
      <c r="AX36" s="147"/>
      <c r="AY36" s="147"/>
      <c r="AZ36" s="147"/>
      <c r="BA36" s="147"/>
      <c r="BB36" s="146"/>
      <c r="BC36" s="147"/>
      <c r="BD36" s="147"/>
      <c r="BE36" s="147"/>
      <c r="BF36" s="147"/>
      <c r="BG36" s="146"/>
      <c r="BH36" s="147"/>
      <c r="BI36" s="147"/>
      <c r="BJ36" s="147"/>
      <c r="BK36" s="147"/>
      <c r="BL36" s="146"/>
      <c r="BM36" s="147"/>
      <c r="BN36" s="147"/>
      <c r="BO36" s="147"/>
      <c r="BP36" s="147"/>
      <c r="BQ36" s="146"/>
      <c r="BR36" s="147"/>
      <c r="BS36" s="147"/>
      <c r="BT36" s="147"/>
      <c r="BU36" s="147"/>
      <c r="BV36" s="146"/>
      <c r="BW36" s="147"/>
      <c r="BX36" s="147"/>
      <c r="BY36" s="147"/>
      <c r="BZ36" s="147"/>
      <c r="CA36" s="146"/>
      <c r="CB36" s="147"/>
      <c r="CC36" s="147"/>
      <c r="CD36" s="147"/>
      <c r="CE36" s="147"/>
      <c r="CF36" s="146"/>
      <c r="CG36" s="147"/>
      <c r="CH36" s="147"/>
      <c r="CI36" s="147"/>
      <c r="CJ36" s="147"/>
      <c r="CK36" s="146"/>
      <c r="CL36" s="147"/>
      <c r="CM36" s="147"/>
      <c r="CN36" s="147"/>
      <c r="CO36" s="147"/>
      <c r="CP36" s="146"/>
      <c r="CQ36" s="147"/>
      <c r="CR36" s="147"/>
      <c r="CS36" s="147"/>
      <c r="CT36" s="147"/>
      <c r="CU36" s="146"/>
      <c r="CV36" s="147"/>
      <c r="CW36" s="147"/>
      <c r="CX36" s="147"/>
      <c r="CY36" s="147"/>
      <c r="CZ36" s="146"/>
      <c r="DA36" s="147"/>
      <c r="DB36" s="147"/>
      <c r="DC36" s="147"/>
      <c r="DD36" s="147"/>
      <c r="DE36" s="146"/>
      <c r="DF36" s="147"/>
      <c r="DG36" s="147"/>
      <c r="DH36" s="147"/>
      <c r="DI36" s="147"/>
      <c r="DJ36" s="146"/>
      <c r="DK36" s="147"/>
      <c r="DL36" s="147"/>
      <c r="DM36" s="147"/>
      <c r="DN36" s="147"/>
      <c r="DO36" s="146"/>
      <c r="DP36" s="147"/>
      <c r="DQ36" s="147"/>
      <c r="DR36" s="147"/>
      <c r="DS36" s="147"/>
      <c r="DT36" s="146"/>
      <c r="DU36" s="147"/>
      <c r="DV36" s="147"/>
      <c r="DW36" s="147"/>
      <c r="DX36" s="147"/>
      <c r="DY36" s="146"/>
      <c r="DZ36" s="147"/>
      <c r="EA36" s="147"/>
      <c r="EB36" s="147"/>
      <c r="EC36" s="147"/>
      <c r="ED36" s="146"/>
      <c r="EE36" s="147"/>
      <c r="EF36" s="147"/>
      <c r="EG36" s="147"/>
      <c r="EH36" s="147"/>
      <c r="EI36" s="146"/>
      <c r="EJ36" s="147"/>
      <c r="EK36" s="147"/>
      <c r="EL36" s="147"/>
      <c r="EM36" s="147"/>
      <c r="EN36" s="146"/>
      <c r="EO36" s="147"/>
      <c r="EP36" s="147"/>
      <c r="EQ36" s="147"/>
      <c r="ER36" s="147"/>
      <c r="ES36" s="146"/>
      <c r="ET36" s="147"/>
      <c r="EU36" s="147"/>
      <c r="EV36" s="147"/>
      <c r="EW36" s="147"/>
      <c r="EX36" s="146"/>
      <c r="EY36" s="147"/>
      <c r="EZ36" s="147"/>
      <c r="FA36" s="147"/>
      <c r="FB36" s="147"/>
      <c r="FC36" s="146"/>
      <c r="FD36" s="147"/>
      <c r="FE36" s="147"/>
      <c r="FF36" s="147"/>
      <c r="FG36" s="147"/>
      <c r="FH36" s="146"/>
      <c r="FI36" s="147"/>
      <c r="FJ36" s="147"/>
      <c r="FK36" s="147"/>
      <c r="FL36" s="147"/>
      <c r="FM36" s="146"/>
      <c r="FN36" s="147"/>
      <c r="FO36" s="147"/>
      <c r="FP36" s="147"/>
      <c r="FQ36" s="147"/>
      <c r="FR36" s="146"/>
      <c r="FS36" s="147"/>
      <c r="FT36" s="147"/>
      <c r="FU36" s="147"/>
      <c r="FV36" s="147"/>
      <c r="FW36" s="146"/>
      <c r="FX36" s="147"/>
      <c r="FY36" s="147"/>
      <c r="FZ36" s="147"/>
      <c r="GA36" s="147"/>
      <c r="GB36" s="146"/>
      <c r="GC36" s="147"/>
      <c r="GD36" s="147"/>
      <c r="GE36" s="147"/>
      <c r="GF36" s="147"/>
      <c r="GG36" s="146"/>
      <c r="GH36" s="147"/>
      <c r="GI36" s="147"/>
      <c r="GJ36" s="147"/>
      <c r="GK36" s="147"/>
      <c r="GL36" s="146"/>
      <c r="GM36" s="147"/>
      <c r="GN36" s="147"/>
      <c r="GO36" s="147"/>
      <c r="GP36" s="147"/>
      <c r="GQ36" s="146"/>
      <c r="GR36" s="147"/>
      <c r="GS36" s="147"/>
      <c r="GT36" s="147"/>
      <c r="GU36" s="147"/>
      <c r="GV36" s="146"/>
      <c r="GW36" s="147"/>
      <c r="GX36" s="147"/>
      <c r="GY36" s="147"/>
      <c r="GZ36" s="147"/>
      <c r="HA36" s="146"/>
      <c r="HB36" s="147"/>
      <c r="HC36" s="147"/>
      <c r="HD36" s="147"/>
      <c r="HE36" s="147"/>
      <c r="HF36" s="146"/>
      <c r="HG36" s="147"/>
      <c r="HH36" s="147"/>
      <c r="HI36" s="147"/>
      <c r="HJ36" s="147"/>
      <c r="HK36" s="146"/>
      <c r="HL36" s="147"/>
      <c r="HM36" s="147"/>
      <c r="HN36" s="147"/>
      <c r="HO36" s="147"/>
      <c r="HP36" s="21" t="str">
        <f>IF(Planilha!G250&lt;&gt;HP35,"VERIFIQUE","")</f>
        <v/>
      </c>
    </row>
    <row r="37" spans="1:224" ht="9" x14ac:dyDescent="0.15">
      <c r="A37" s="175" t="str">
        <f>Planilha!A252</f>
        <v>07</v>
      </c>
      <c r="B37" s="156"/>
      <c r="C37" s="182"/>
      <c r="D37" s="707"/>
      <c r="E37" s="708"/>
      <c r="F37" s="708"/>
      <c r="G37" s="708"/>
      <c r="H37" s="708"/>
      <c r="I37" s="707"/>
      <c r="J37" s="708"/>
      <c r="K37" s="710"/>
      <c r="L37" s="710"/>
      <c r="M37" s="710"/>
      <c r="N37" s="707"/>
      <c r="O37" s="708"/>
      <c r="P37" s="709"/>
      <c r="Q37" s="709"/>
      <c r="R37" s="709"/>
      <c r="S37" s="707"/>
      <c r="T37" s="708"/>
      <c r="U37" s="709"/>
      <c r="V37" s="709"/>
      <c r="W37" s="709"/>
      <c r="X37" s="707"/>
      <c r="Y37" s="708"/>
      <c r="Z37" s="709"/>
      <c r="AA37" s="709"/>
      <c r="AB37" s="709"/>
      <c r="AC37" s="703"/>
      <c r="AD37" s="704"/>
      <c r="AE37" s="706"/>
      <c r="AF37" s="706"/>
      <c r="AG37" s="706"/>
      <c r="AH37" s="703"/>
      <c r="AI37" s="704"/>
      <c r="AJ37" s="706"/>
      <c r="AK37" s="706"/>
      <c r="AL37" s="706"/>
      <c r="AM37" s="703"/>
      <c r="AN37" s="704"/>
      <c r="AO37" s="706"/>
      <c r="AP37" s="706"/>
      <c r="AQ37" s="706"/>
      <c r="AR37" s="703"/>
      <c r="AS37" s="704"/>
      <c r="AT37" s="706"/>
      <c r="AU37" s="709"/>
      <c r="AV37" s="709"/>
      <c r="AW37" s="16"/>
      <c r="AX37" s="17"/>
      <c r="AY37" s="19"/>
      <c r="AZ37" s="19"/>
      <c r="BA37" s="19"/>
      <c r="BB37" s="16"/>
      <c r="BC37" s="17"/>
      <c r="BD37" s="19"/>
      <c r="BE37" s="19"/>
      <c r="BF37" s="19"/>
      <c r="BG37" s="16"/>
      <c r="BH37" s="17"/>
      <c r="BI37" s="19"/>
      <c r="BJ37" s="19"/>
      <c r="BK37" s="19"/>
      <c r="BL37" s="16"/>
      <c r="BM37" s="17"/>
      <c r="BN37" s="19"/>
      <c r="BO37" s="19"/>
      <c r="BP37" s="19"/>
      <c r="BQ37" s="16"/>
      <c r="BR37" s="17"/>
      <c r="BS37" s="19"/>
      <c r="BT37" s="19"/>
      <c r="BU37" s="19"/>
      <c r="BV37" s="16"/>
      <c r="BW37" s="17"/>
      <c r="BX37" s="19"/>
      <c r="BY37" s="19"/>
      <c r="BZ37" s="19"/>
      <c r="CA37" s="16"/>
      <c r="CB37" s="17"/>
      <c r="CC37" s="19"/>
      <c r="CD37" s="19"/>
      <c r="CE37" s="19"/>
      <c r="CF37" s="16"/>
      <c r="CG37" s="17"/>
      <c r="CH37" s="19"/>
      <c r="CI37" s="19"/>
      <c r="CJ37" s="19"/>
      <c r="CK37" s="16"/>
      <c r="CL37" s="17"/>
      <c r="CM37" s="19"/>
      <c r="CN37" s="19"/>
      <c r="CO37" s="19"/>
      <c r="CP37" s="16"/>
      <c r="CQ37" s="17"/>
      <c r="CR37" s="19"/>
      <c r="CS37" s="19"/>
      <c r="CT37" s="19"/>
      <c r="CU37" s="16"/>
      <c r="CV37" s="17"/>
      <c r="CW37" s="19"/>
      <c r="CX37" s="19"/>
      <c r="CY37" s="19"/>
      <c r="CZ37" s="16"/>
      <c r="DA37" s="17"/>
      <c r="DB37" s="19"/>
      <c r="DC37" s="19"/>
      <c r="DD37" s="19"/>
      <c r="DE37" s="16"/>
      <c r="DF37" s="17"/>
      <c r="DG37" s="19"/>
      <c r="DH37" s="19"/>
      <c r="DI37" s="19"/>
      <c r="DJ37" s="16"/>
      <c r="DK37" s="17"/>
      <c r="DL37" s="19"/>
      <c r="DM37" s="19"/>
      <c r="DN37" s="19"/>
      <c r="DO37" s="16"/>
      <c r="DP37" s="17"/>
      <c r="DQ37" s="19"/>
      <c r="DR37" s="19"/>
      <c r="DS37" s="19"/>
      <c r="DT37" s="16"/>
      <c r="DU37" s="17"/>
      <c r="DV37" s="17"/>
      <c r="DW37" s="17"/>
      <c r="DX37" s="17"/>
      <c r="DY37" s="16"/>
      <c r="DZ37" s="17"/>
      <c r="EA37" s="18"/>
      <c r="EB37" s="18"/>
      <c r="EC37" s="18"/>
      <c r="ED37" s="16"/>
      <c r="EE37" s="17"/>
      <c r="EF37" s="19"/>
      <c r="EG37" s="19"/>
      <c r="EH37" s="19"/>
      <c r="EI37" s="16"/>
      <c r="EJ37" s="17"/>
      <c r="EK37" s="19"/>
      <c r="EL37" s="19"/>
      <c r="EM37" s="19"/>
      <c r="EN37" s="16"/>
      <c r="EO37" s="17"/>
      <c r="EP37" s="19"/>
      <c r="EQ37" s="19"/>
      <c r="ER37" s="19"/>
      <c r="ES37" s="16"/>
      <c r="ET37" s="17"/>
      <c r="EU37" s="19"/>
      <c r="EV37" s="19"/>
      <c r="EW37" s="19"/>
      <c r="EX37" s="16"/>
      <c r="EY37" s="17"/>
      <c r="EZ37" s="19"/>
      <c r="FA37" s="19"/>
      <c r="FB37" s="19"/>
      <c r="FC37" s="16"/>
      <c r="FD37" s="17"/>
      <c r="FE37" s="19"/>
      <c r="FF37" s="19"/>
      <c r="FG37" s="19"/>
      <c r="FH37" s="16"/>
      <c r="FI37" s="17"/>
      <c r="FJ37" s="19"/>
      <c r="FK37" s="19"/>
      <c r="FL37" s="19"/>
      <c r="FM37" s="16"/>
      <c r="FN37" s="17"/>
      <c r="FO37" s="19"/>
      <c r="FP37" s="19"/>
      <c r="FQ37" s="19"/>
      <c r="FR37" s="16"/>
      <c r="FS37" s="17"/>
      <c r="FT37" s="19"/>
      <c r="FU37" s="19"/>
      <c r="FV37" s="19"/>
      <c r="FW37" s="16"/>
      <c r="FX37" s="17"/>
      <c r="FY37" s="19"/>
      <c r="FZ37" s="19"/>
      <c r="GA37" s="19"/>
      <c r="GB37" s="16"/>
      <c r="GC37" s="17"/>
      <c r="GD37" s="19"/>
      <c r="GE37" s="19"/>
      <c r="GF37" s="19"/>
      <c r="GG37" s="16"/>
      <c r="GH37" s="17"/>
      <c r="GI37" s="19"/>
      <c r="GJ37" s="19"/>
      <c r="GK37" s="19"/>
      <c r="GL37" s="16"/>
      <c r="GM37" s="17"/>
      <c r="GN37" s="19"/>
      <c r="GO37" s="19"/>
      <c r="GP37" s="19"/>
      <c r="GQ37" s="16"/>
      <c r="GR37" s="17"/>
      <c r="GS37" s="19"/>
      <c r="GT37" s="19"/>
      <c r="GU37" s="19"/>
      <c r="GV37" s="16"/>
      <c r="GW37" s="17"/>
      <c r="GX37" s="19"/>
      <c r="GY37" s="19"/>
      <c r="GZ37" s="19"/>
      <c r="HA37" s="16"/>
      <c r="HB37" s="17"/>
      <c r="HC37" s="19"/>
      <c r="HD37" s="19"/>
      <c r="HE37" s="19"/>
      <c r="HF37" s="16"/>
      <c r="HG37" s="17"/>
      <c r="HH37" s="19"/>
      <c r="HI37" s="19"/>
      <c r="HJ37" s="19"/>
      <c r="HK37" s="16"/>
      <c r="HL37" s="17"/>
      <c r="HM37" s="19"/>
      <c r="HN37" s="19"/>
      <c r="HO37" s="19"/>
      <c r="HP37" s="177"/>
    </row>
    <row r="38" spans="1:224" ht="9" x14ac:dyDescent="0.15">
      <c r="A38" s="175"/>
      <c r="B38" s="156" t="str">
        <f>Planilha!B252</f>
        <v>CANIL</v>
      </c>
      <c r="C38" s="183"/>
      <c r="D38" s="7"/>
      <c r="E38" s="6">
        <f>Planilha!$G$261*Cronograma!D39</f>
        <v>0</v>
      </c>
      <c r="F38" s="6"/>
      <c r="G38" s="6"/>
      <c r="H38" s="6"/>
      <c r="I38" s="7"/>
      <c r="J38" s="6">
        <f>Planilha!$G$261*Cronograma!I39</f>
        <v>0</v>
      </c>
      <c r="K38" s="6"/>
      <c r="L38" s="6"/>
      <c r="M38" s="6"/>
      <c r="N38" s="7"/>
      <c r="O38" s="6">
        <f>Planilha!$G$261*Cronograma!N39</f>
        <v>0</v>
      </c>
      <c r="P38" s="6"/>
      <c r="Q38" s="6"/>
      <c r="R38" s="6"/>
      <c r="S38" s="7"/>
      <c r="T38" s="6">
        <f>Planilha!$G$261*Cronograma!S39</f>
        <v>0</v>
      </c>
      <c r="U38" s="6"/>
      <c r="V38" s="6"/>
      <c r="W38" s="6"/>
      <c r="X38" s="7"/>
      <c r="Y38" s="6">
        <f>Planilha!$G$261*Cronograma!X39</f>
        <v>0</v>
      </c>
      <c r="Z38" s="6"/>
      <c r="AA38" s="6"/>
      <c r="AB38" s="6"/>
      <c r="AC38" s="7"/>
      <c r="AD38" s="6">
        <f>Planilha!$G$261*Cronograma!AC39</f>
        <v>0</v>
      </c>
      <c r="AE38" s="6"/>
      <c r="AF38" s="6"/>
      <c r="AG38" s="6"/>
      <c r="AH38" s="7"/>
      <c r="AI38" s="6">
        <f>Planilha!$G$261*Cronograma!AH39</f>
        <v>0</v>
      </c>
      <c r="AJ38" s="6"/>
      <c r="AK38" s="6"/>
      <c r="AL38" s="6"/>
      <c r="AM38" s="7"/>
      <c r="AN38" s="6">
        <f>Planilha!$G$261*Cronograma!AM39</f>
        <v>0</v>
      </c>
      <c r="AO38" s="6"/>
      <c r="AP38" s="6"/>
      <c r="AQ38" s="6"/>
      <c r="AR38" s="7"/>
      <c r="AS38" s="6">
        <f>Planilha!$G$261*Cronograma!AR39</f>
        <v>0</v>
      </c>
      <c r="AT38" s="6"/>
      <c r="AU38" s="6"/>
      <c r="AV38" s="6"/>
      <c r="AW38" s="7"/>
      <c r="AX38" s="6">
        <f>Planilha!$G$261*Cronograma!AW39</f>
        <v>0</v>
      </c>
      <c r="AY38" s="6"/>
      <c r="AZ38" s="6"/>
      <c r="BA38" s="6"/>
      <c r="BB38" s="7"/>
      <c r="BC38" s="6">
        <f>Planilha!$G$261*Cronograma!BB39</f>
        <v>0</v>
      </c>
      <c r="BD38" s="6"/>
      <c r="BE38" s="6"/>
      <c r="BF38" s="6"/>
      <c r="BG38" s="7"/>
      <c r="BH38" s="6">
        <f>Planilha!$G$261*Cronograma!BG39</f>
        <v>0</v>
      </c>
      <c r="BI38" s="6"/>
      <c r="BJ38" s="6"/>
      <c r="BK38" s="6"/>
      <c r="BL38" s="7"/>
      <c r="BM38" s="6">
        <f>Planilha!$G$261*Cronograma!BL39</f>
        <v>0</v>
      </c>
      <c r="BN38" s="6"/>
      <c r="BO38" s="6"/>
      <c r="BP38" s="6"/>
      <c r="BQ38" s="7"/>
      <c r="BR38" s="6">
        <f>Planilha!$G$261*Cronograma!BQ39</f>
        <v>0</v>
      </c>
      <c r="BS38" s="6"/>
      <c r="BT38" s="6"/>
      <c r="BU38" s="6"/>
      <c r="BV38" s="7"/>
      <c r="BW38" s="6">
        <f>Planilha!$G$261*Cronograma!BV39</f>
        <v>0</v>
      </c>
      <c r="BX38" s="6"/>
      <c r="BY38" s="6"/>
      <c r="BZ38" s="6"/>
      <c r="CA38" s="7"/>
      <c r="CB38" s="6">
        <f>Planilha!$G$261*Cronograma!CA39</f>
        <v>0</v>
      </c>
      <c r="CC38" s="6"/>
      <c r="CD38" s="6"/>
      <c r="CE38" s="6"/>
      <c r="CF38" s="7"/>
      <c r="CG38" s="6">
        <f>Planilha!$G$261*Cronograma!CF39</f>
        <v>0</v>
      </c>
      <c r="CH38" s="6"/>
      <c r="CI38" s="6"/>
      <c r="CJ38" s="6"/>
      <c r="CK38" s="7"/>
      <c r="CL38" s="6">
        <f>Planilha!$G$261*Cronograma!CK39</f>
        <v>0</v>
      </c>
      <c r="CM38" s="6"/>
      <c r="CN38" s="6"/>
      <c r="CO38" s="6"/>
      <c r="CP38" s="7"/>
      <c r="CQ38" s="6">
        <f>Planilha!$G$261*Cronograma!CP39</f>
        <v>0</v>
      </c>
      <c r="CR38" s="6"/>
      <c r="CS38" s="6"/>
      <c r="CT38" s="6"/>
      <c r="CU38" s="7"/>
      <c r="CV38" s="6">
        <f>Planilha!$G$261*Cronograma!CU39</f>
        <v>0</v>
      </c>
      <c r="CW38" s="6"/>
      <c r="CX38" s="6"/>
      <c r="CY38" s="6"/>
      <c r="CZ38" s="7"/>
      <c r="DA38" s="6">
        <f>Planilha!$G$261*Cronograma!CZ39</f>
        <v>0</v>
      </c>
      <c r="DB38" s="6"/>
      <c r="DC38" s="6"/>
      <c r="DD38" s="6"/>
      <c r="DE38" s="7"/>
      <c r="DF38" s="6">
        <f>Planilha!$G$261*Cronograma!DE39</f>
        <v>0</v>
      </c>
      <c r="DG38" s="6"/>
      <c r="DH38" s="6"/>
      <c r="DI38" s="6"/>
      <c r="DJ38" s="7"/>
      <c r="DK38" s="6">
        <f>Planilha!$G$261*Cronograma!DJ39</f>
        <v>0</v>
      </c>
      <c r="DL38" s="6"/>
      <c r="DM38" s="6"/>
      <c r="DN38" s="6"/>
      <c r="DO38" s="7"/>
      <c r="DP38" s="6">
        <f>Planilha!$G$261*Cronograma!DO39</f>
        <v>0</v>
      </c>
      <c r="DQ38" s="6"/>
      <c r="DR38" s="6"/>
      <c r="DS38" s="6"/>
      <c r="DT38" s="7"/>
      <c r="DU38" s="6">
        <f>Planilha!$G$261*Cronograma!DT39</f>
        <v>0</v>
      </c>
      <c r="DV38" s="6"/>
      <c r="DW38" s="6"/>
      <c r="DX38" s="6"/>
      <c r="DY38" s="7"/>
      <c r="DZ38" s="6">
        <f>Planilha!$G$261*Cronograma!DY39</f>
        <v>0</v>
      </c>
      <c r="EA38" s="6"/>
      <c r="EB38" s="6"/>
      <c r="EC38" s="6"/>
      <c r="ED38" s="7"/>
      <c r="EE38" s="6">
        <f>Planilha!$G$261*Cronograma!ED39</f>
        <v>0</v>
      </c>
      <c r="EF38" s="6"/>
      <c r="EG38" s="6"/>
      <c r="EH38" s="6"/>
      <c r="EI38" s="7"/>
      <c r="EJ38" s="6">
        <f>Planilha!$G$261*Cronograma!EI39</f>
        <v>0</v>
      </c>
      <c r="EK38" s="6"/>
      <c r="EL38" s="6"/>
      <c r="EM38" s="6"/>
      <c r="EN38" s="7"/>
      <c r="EO38" s="6">
        <f>Planilha!$G$261*Cronograma!EN39</f>
        <v>0</v>
      </c>
      <c r="EP38" s="6"/>
      <c r="EQ38" s="6"/>
      <c r="ER38" s="6"/>
      <c r="ES38" s="7"/>
      <c r="ET38" s="6">
        <f>Planilha!$G$261*Cronograma!ES39</f>
        <v>0</v>
      </c>
      <c r="EU38" s="6"/>
      <c r="EV38" s="6"/>
      <c r="EW38" s="6"/>
      <c r="EX38" s="7"/>
      <c r="EY38" s="6">
        <f>Planilha!$G$261*Cronograma!EX39</f>
        <v>0</v>
      </c>
      <c r="EZ38" s="6"/>
      <c r="FA38" s="6"/>
      <c r="FB38" s="6"/>
      <c r="FC38" s="7"/>
      <c r="FD38" s="6">
        <f>Planilha!$G$261*Cronograma!FC39</f>
        <v>0</v>
      </c>
      <c r="FE38" s="6"/>
      <c r="FF38" s="6"/>
      <c r="FG38" s="6"/>
      <c r="FH38" s="7"/>
      <c r="FI38" s="6">
        <f>Planilha!$G$261*Cronograma!FH39</f>
        <v>0</v>
      </c>
      <c r="FJ38" s="6"/>
      <c r="FK38" s="6"/>
      <c r="FL38" s="6"/>
      <c r="FM38" s="7"/>
      <c r="FN38" s="6">
        <f>Planilha!$G$261*Cronograma!FM39</f>
        <v>0</v>
      </c>
      <c r="FO38" s="6"/>
      <c r="FP38" s="6"/>
      <c r="FQ38" s="6"/>
      <c r="FR38" s="7"/>
      <c r="FS38" s="6">
        <f>Planilha!$G$261*Cronograma!FR39</f>
        <v>0</v>
      </c>
      <c r="FT38" s="6"/>
      <c r="FU38" s="6"/>
      <c r="FV38" s="6"/>
      <c r="FW38" s="7"/>
      <c r="FX38" s="6">
        <f>Planilha!$G$261*Cronograma!FW39</f>
        <v>0</v>
      </c>
      <c r="FY38" s="6"/>
      <c r="FZ38" s="6"/>
      <c r="GA38" s="6"/>
      <c r="GB38" s="7"/>
      <c r="GC38" s="6">
        <f>Planilha!$G$261*Cronograma!GB39</f>
        <v>0</v>
      </c>
      <c r="GD38" s="6"/>
      <c r="GE38" s="6"/>
      <c r="GF38" s="6"/>
      <c r="GG38" s="7"/>
      <c r="GH38" s="6">
        <f>Planilha!$G$261*Cronograma!GG39</f>
        <v>0</v>
      </c>
      <c r="GI38" s="6"/>
      <c r="GJ38" s="6"/>
      <c r="GK38" s="6"/>
      <c r="GL38" s="7"/>
      <c r="GM38" s="6">
        <f>Planilha!$G$261*Cronograma!GL39</f>
        <v>0</v>
      </c>
      <c r="GN38" s="6"/>
      <c r="GO38" s="6"/>
      <c r="GP38" s="6"/>
      <c r="GQ38" s="7"/>
      <c r="GR38" s="6">
        <f>Planilha!$G$261*Cronograma!GQ39</f>
        <v>0</v>
      </c>
      <c r="GS38" s="6"/>
      <c r="GT38" s="6"/>
      <c r="GU38" s="6"/>
      <c r="GV38" s="7"/>
      <c r="GW38" s="6">
        <f>Planilha!$G$261*Cronograma!GV39</f>
        <v>0</v>
      </c>
      <c r="GX38" s="6"/>
      <c r="GY38" s="6"/>
      <c r="GZ38" s="6"/>
      <c r="HA38" s="7"/>
      <c r="HB38" s="6">
        <f>Planilha!$G$261*Cronograma!HA39</f>
        <v>0</v>
      </c>
      <c r="HC38" s="6"/>
      <c r="HD38" s="6"/>
      <c r="HE38" s="6"/>
      <c r="HF38" s="7"/>
      <c r="HG38" s="6">
        <f>Planilha!$G$261*Cronograma!HF39</f>
        <v>0</v>
      </c>
      <c r="HH38" s="6"/>
      <c r="HI38" s="6"/>
      <c r="HJ38" s="6"/>
      <c r="HK38" s="7"/>
      <c r="HL38" s="6">
        <f>Planilha!$G$261*Cronograma!HK39</f>
        <v>0</v>
      </c>
      <c r="HM38" s="6"/>
      <c r="HN38" s="6"/>
      <c r="HO38" s="6"/>
      <c r="HP38" s="179">
        <f>SUM(D38:HO38)</f>
        <v>0</v>
      </c>
    </row>
    <row r="39" spans="1:224" ht="9" x14ac:dyDescent="0.15">
      <c r="A39" s="180"/>
      <c r="B39" s="185"/>
      <c r="C39" s="187"/>
      <c r="D39" s="146"/>
      <c r="E39" s="147"/>
      <c r="F39" s="147"/>
      <c r="G39" s="147"/>
      <c r="H39" s="147"/>
      <c r="I39" s="146"/>
      <c r="J39" s="147"/>
      <c r="K39" s="147"/>
      <c r="L39" s="147"/>
      <c r="M39" s="147"/>
      <c r="N39" s="146"/>
      <c r="O39" s="147"/>
      <c r="P39" s="147"/>
      <c r="Q39" s="147"/>
      <c r="R39" s="147"/>
      <c r="S39" s="146"/>
      <c r="T39" s="147"/>
      <c r="U39" s="147"/>
      <c r="V39" s="147"/>
      <c r="W39" s="147"/>
      <c r="X39" s="146"/>
      <c r="Y39" s="147"/>
      <c r="Z39" s="147"/>
      <c r="AA39" s="147"/>
      <c r="AB39" s="147"/>
      <c r="AC39" s="146">
        <v>0.3</v>
      </c>
      <c r="AD39" s="147"/>
      <c r="AE39" s="147"/>
      <c r="AF39" s="147"/>
      <c r="AG39" s="147"/>
      <c r="AH39" s="146">
        <v>0.3</v>
      </c>
      <c r="AI39" s="147"/>
      <c r="AJ39" s="147"/>
      <c r="AK39" s="147"/>
      <c r="AL39" s="147"/>
      <c r="AM39" s="146">
        <v>0.3</v>
      </c>
      <c r="AN39" s="147"/>
      <c r="AO39" s="147"/>
      <c r="AP39" s="147"/>
      <c r="AQ39" s="147"/>
      <c r="AR39" s="146">
        <v>0.1</v>
      </c>
      <c r="AS39" s="147"/>
      <c r="AT39" s="147"/>
      <c r="AU39" s="147"/>
      <c r="AV39" s="147"/>
      <c r="AW39" s="146"/>
      <c r="AX39" s="147"/>
      <c r="AY39" s="147"/>
      <c r="AZ39" s="147"/>
      <c r="BA39" s="147"/>
      <c r="BB39" s="146"/>
      <c r="BC39" s="147"/>
      <c r="BD39" s="147"/>
      <c r="BE39" s="147"/>
      <c r="BF39" s="147"/>
      <c r="BG39" s="146"/>
      <c r="BH39" s="147"/>
      <c r="BI39" s="147"/>
      <c r="BJ39" s="147"/>
      <c r="BK39" s="147"/>
      <c r="BL39" s="146"/>
      <c r="BM39" s="147"/>
      <c r="BN39" s="147"/>
      <c r="BO39" s="147"/>
      <c r="BP39" s="147"/>
      <c r="BQ39" s="146"/>
      <c r="BR39" s="147"/>
      <c r="BS39" s="147"/>
      <c r="BT39" s="147"/>
      <c r="BU39" s="147"/>
      <c r="BV39" s="146"/>
      <c r="BW39" s="147"/>
      <c r="BX39" s="147"/>
      <c r="BY39" s="147"/>
      <c r="BZ39" s="147"/>
      <c r="CA39" s="146"/>
      <c r="CB39" s="147"/>
      <c r="CC39" s="147"/>
      <c r="CD39" s="147"/>
      <c r="CE39" s="147"/>
      <c r="CF39" s="146"/>
      <c r="CG39" s="147"/>
      <c r="CH39" s="147"/>
      <c r="CI39" s="147"/>
      <c r="CJ39" s="147"/>
      <c r="CK39" s="146"/>
      <c r="CL39" s="147"/>
      <c r="CM39" s="147"/>
      <c r="CN39" s="147"/>
      <c r="CO39" s="147"/>
      <c r="CP39" s="146"/>
      <c r="CQ39" s="147"/>
      <c r="CR39" s="147"/>
      <c r="CS39" s="147"/>
      <c r="CT39" s="147"/>
      <c r="CU39" s="146"/>
      <c r="CV39" s="147"/>
      <c r="CW39" s="147"/>
      <c r="CX39" s="147"/>
      <c r="CY39" s="147"/>
      <c r="CZ39" s="146"/>
      <c r="DA39" s="147"/>
      <c r="DB39" s="147"/>
      <c r="DC39" s="147"/>
      <c r="DD39" s="147"/>
      <c r="DE39" s="146"/>
      <c r="DF39" s="147"/>
      <c r="DG39" s="147"/>
      <c r="DH39" s="147"/>
      <c r="DI39" s="147"/>
      <c r="DJ39" s="146"/>
      <c r="DK39" s="147"/>
      <c r="DL39" s="147"/>
      <c r="DM39" s="147"/>
      <c r="DN39" s="147"/>
      <c r="DO39" s="146"/>
      <c r="DP39" s="147"/>
      <c r="DQ39" s="147"/>
      <c r="DR39" s="147"/>
      <c r="DS39" s="147"/>
      <c r="DT39" s="146"/>
      <c r="DU39" s="147"/>
      <c r="DV39" s="147"/>
      <c r="DW39" s="147"/>
      <c r="DX39" s="147"/>
      <c r="DY39" s="146"/>
      <c r="DZ39" s="147"/>
      <c r="EA39" s="147"/>
      <c r="EB39" s="147"/>
      <c r="EC39" s="147"/>
      <c r="ED39" s="146"/>
      <c r="EE39" s="147"/>
      <c r="EF39" s="147"/>
      <c r="EG39" s="147"/>
      <c r="EH39" s="147"/>
      <c r="EI39" s="146"/>
      <c r="EJ39" s="147"/>
      <c r="EK39" s="147"/>
      <c r="EL39" s="147"/>
      <c r="EM39" s="147"/>
      <c r="EN39" s="146"/>
      <c r="EO39" s="147"/>
      <c r="EP39" s="147"/>
      <c r="EQ39" s="147"/>
      <c r="ER39" s="147"/>
      <c r="ES39" s="146"/>
      <c r="ET39" s="147"/>
      <c r="EU39" s="147"/>
      <c r="EV39" s="147"/>
      <c r="EW39" s="147"/>
      <c r="EX39" s="146"/>
      <c r="EY39" s="147"/>
      <c r="EZ39" s="147"/>
      <c r="FA39" s="147"/>
      <c r="FB39" s="147"/>
      <c r="FC39" s="146"/>
      <c r="FD39" s="147"/>
      <c r="FE39" s="147"/>
      <c r="FF39" s="147"/>
      <c r="FG39" s="147"/>
      <c r="FH39" s="146"/>
      <c r="FI39" s="147"/>
      <c r="FJ39" s="147"/>
      <c r="FK39" s="147"/>
      <c r="FL39" s="147"/>
      <c r="FM39" s="146"/>
      <c r="FN39" s="147"/>
      <c r="FO39" s="147"/>
      <c r="FP39" s="147"/>
      <c r="FQ39" s="147"/>
      <c r="FR39" s="146"/>
      <c r="FS39" s="147"/>
      <c r="FT39" s="147"/>
      <c r="FU39" s="147"/>
      <c r="FV39" s="147"/>
      <c r="FW39" s="146"/>
      <c r="FX39" s="147"/>
      <c r="FY39" s="147"/>
      <c r="FZ39" s="147"/>
      <c r="GA39" s="147"/>
      <c r="GB39" s="146"/>
      <c r="GC39" s="147"/>
      <c r="GD39" s="147"/>
      <c r="GE39" s="147"/>
      <c r="GF39" s="147"/>
      <c r="GG39" s="146"/>
      <c r="GH39" s="147"/>
      <c r="GI39" s="147"/>
      <c r="GJ39" s="147"/>
      <c r="GK39" s="147"/>
      <c r="GL39" s="146"/>
      <c r="GM39" s="147"/>
      <c r="GN39" s="147"/>
      <c r="GO39" s="147"/>
      <c r="GP39" s="147"/>
      <c r="GQ39" s="146"/>
      <c r="GR39" s="147"/>
      <c r="GS39" s="147"/>
      <c r="GT39" s="147"/>
      <c r="GU39" s="147"/>
      <c r="GV39" s="146"/>
      <c r="GW39" s="147"/>
      <c r="GX39" s="147"/>
      <c r="GY39" s="147"/>
      <c r="GZ39" s="147"/>
      <c r="HA39" s="146"/>
      <c r="HB39" s="147"/>
      <c r="HC39" s="147"/>
      <c r="HD39" s="147"/>
      <c r="HE39" s="147"/>
      <c r="HF39" s="146"/>
      <c r="HG39" s="147"/>
      <c r="HH39" s="147"/>
      <c r="HI39" s="147"/>
      <c r="HJ39" s="147"/>
      <c r="HK39" s="146"/>
      <c r="HL39" s="147"/>
      <c r="HM39" s="147"/>
      <c r="HN39" s="147"/>
      <c r="HO39" s="147"/>
      <c r="HP39" s="21" t="str">
        <f>IF(Planilha!G261&lt;&gt;HP38,"VERIFIQUE","")</f>
        <v/>
      </c>
    </row>
    <row r="40" spans="1:224" ht="9" x14ac:dyDescent="0.15">
      <c r="A40" s="175" t="str">
        <f>Planilha!A263</f>
        <v>08</v>
      </c>
      <c r="B40" s="156"/>
      <c r="C40" s="188"/>
      <c r="D40" s="707"/>
      <c r="E40" s="708"/>
      <c r="F40" s="704"/>
      <c r="G40" s="704"/>
      <c r="H40" s="704"/>
      <c r="I40" s="703"/>
      <c r="J40" s="704"/>
      <c r="K40" s="705"/>
      <c r="L40" s="705"/>
      <c r="M40" s="705"/>
      <c r="N40" s="703"/>
      <c r="O40" s="704"/>
      <c r="P40" s="706"/>
      <c r="Q40" s="706"/>
      <c r="R40" s="706"/>
      <c r="S40" s="703"/>
      <c r="T40" s="704"/>
      <c r="U40" s="706"/>
      <c r="V40" s="706"/>
      <c r="W40" s="706"/>
      <c r="X40" s="703"/>
      <c r="Y40" s="704"/>
      <c r="Z40" s="706"/>
      <c r="AA40" s="706"/>
      <c r="AB40" s="706"/>
      <c r="AC40" s="707"/>
      <c r="AD40" s="708"/>
      <c r="AE40" s="709"/>
      <c r="AF40" s="709"/>
      <c r="AG40" s="709"/>
      <c r="AH40" s="707"/>
      <c r="AI40" s="708"/>
      <c r="AJ40" s="709"/>
      <c r="AK40" s="709"/>
      <c r="AL40" s="709"/>
      <c r="AM40" s="707"/>
      <c r="AN40" s="708"/>
      <c r="AO40" s="709"/>
      <c r="AP40" s="709"/>
      <c r="AQ40" s="709"/>
      <c r="AR40" s="707"/>
      <c r="AS40" s="708"/>
      <c r="AT40" s="709"/>
      <c r="AU40" s="709"/>
      <c r="AV40" s="709"/>
      <c r="AW40" s="16"/>
      <c r="AX40" s="17"/>
      <c r="AY40" s="19"/>
      <c r="AZ40" s="19"/>
      <c r="BA40" s="19"/>
      <c r="BB40" s="16"/>
      <c r="BC40" s="17"/>
      <c r="BD40" s="19"/>
      <c r="BE40" s="19"/>
      <c r="BF40" s="19"/>
      <c r="BG40" s="16"/>
      <c r="BH40" s="17"/>
      <c r="BI40" s="19"/>
      <c r="BJ40" s="19"/>
      <c r="BK40" s="19"/>
      <c r="BL40" s="16"/>
      <c r="BM40" s="17"/>
      <c r="BN40" s="19"/>
      <c r="BO40" s="19"/>
      <c r="BP40" s="19"/>
      <c r="BQ40" s="16"/>
      <c r="BR40" s="17"/>
      <c r="BS40" s="19"/>
      <c r="BT40" s="19"/>
      <c r="BU40" s="19"/>
      <c r="BV40" s="16"/>
      <c r="BW40" s="17"/>
      <c r="BX40" s="19"/>
      <c r="BY40" s="19"/>
      <c r="BZ40" s="19"/>
      <c r="CA40" s="16"/>
      <c r="CB40" s="17"/>
      <c r="CC40" s="19"/>
      <c r="CD40" s="19"/>
      <c r="CE40" s="19"/>
      <c r="CF40" s="16"/>
      <c r="CG40" s="17"/>
      <c r="CH40" s="19"/>
      <c r="CI40" s="19"/>
      <c r="CJ40" s="19"/>
      <c r="CK40" s="16"/>
      <c r="CL40" s="17"/>
      <c r="CM40" s="19"/>
      <c r="CN40" s="19"/>
      <c r="CO40" s="19"/>
      <c r="CP40" s="16"/>
      <c r="CQ40" s="17"/>
      <c r="CR40" s="19"/>
      <c r="CS40" s="19"/>
      <c r="CT40" s="19"/>
      <c r="CU40" s="16"/>
      <c r="CV40" s="17"/>
      <c r="CW40" s="19"/>
      <c r="CX40" s="19"/>
      <c r="CY40" s="19"/>
      <c r="CZ40" s="16"/>
      <c r="DA40" s="17"/>
      <c r="DB40" s="19"/>
      <c r="DC40" s="19"/>
      <c r="DD40" s="19"/>
      <c r="DE40" s="16"/>
      <c r="DF40" s="17"/>
      <c r="DG40" s="19"/>
      <c r="DH40" s="19"/>
      <c r="DI40" s="19"/>
      <c r="DJ40" s="16"/>
      <c r="DK40" s="17"/>
      <c r="DL40" s="19"/>
      <c r="DM40" s="19"/>
      <c r="DN40" s="19"/>
      <c r="DO40" s="16"/>
      <c r="DP40" s="17"/>
      <c r="DQ40" s="19"/>
      <c r="DR40" s="19"/>
      <c r="DS40" s="19"/>
      <c r="DT40" s="16"/>
      <c r="DU40" s="17"/>
      <c r="DV40" s="17"/>
      <c r="DW40" s="17"/>
      <c r="DX40" s="17"/>
      <c r="DY40" s="16"/>
      <c r="DZ40" s="17"/>
      <c r="EA40" s="18"/>
      <c r="EB40" s="18"/>
      <c r="EC40" s="18"/>
      <c r="ED40" s="16"/>
      <c r="EE40" s="17"/>
      <c r="EF40" s="19"/>
      <c r="EG40" s="19"/>
      <c r="EH40" s="19"/>
      <c r="EI40" s="16"/>
      <c r="EJ40" s="17"/>
      <c r="EK40" s="19"/>
      <c r="EL40" s="19"/>
      <c r="EM40" s="19"/>
      <c r="EN40" s="16"/>
      <c r="EO40" s="17"/>
      <c r="EP40" s="19"/>
      <c r="EQ40" s="19"/>
      <c r="ER40" s="19"/>
      <c r="ES40" s="16"/>
      <c r="ET40" s="17"/>
      <c r="EU40" s="19"/>
      <c r="EV40" s="19"/>
      <c r="EW40" s="19"/>
      <c r="EX40" s="16"/>
      <c r="EY40" s="17"/>
      <c r="EZ40" s="19"/>
      <c r="FA40" s="19"/>
      <c r="FB40" s="19"/>
      <c r="FC40" s="16"/>
      <c r="FD40" s="17"/>
      <c r="FE40" s="19"/>
      <c r="FF40" s="19"/>
      <c r="FG40" s="19"/>
      <c r="FH40" s="16"/>
      <c r="FI40" s="17"/>
      <c r="FJ40" s="19"/>
      <c r="FK40" s="19"/>
      <c r="FL40" s="19"/>
      <c r="FM40" s="16"/>
      <c r="FN40" s="17"/>
      <c r="FO40" s="19"/>
      <c r="FP40" s="19"/>
      <c r="FQ40" s="19"/>
      <c r="FR40" s="16"/>
      <c r="FS40" s="17"/>
      <c r="FT40" s="19"/>
      <c r="FU40" s="19"/>
      <c r="FV40" s="19"/>
      <c r="FW40" s="16"/>
      <c r="FX40" s="17"/>
      <c r="FY40" s="19"/>
      <c r="FZ40" s="19"/>
      <c r="GA40" s="19"/>
      <c r="GB40" s="16"/>
      <c r="GC40" s="17"/>
      <c r="GD40" s="19"/>
      <c r="GE40" s="19"/>
      <c r="GF40" s="19"/>
      <c r="GG40" s="16"/>
      <c r="GH40" s="17"/>
      <c r="GI40" s="19"/>
      <c r="GJ40" s="19"/>
      <c r="GK40" s="19"/>
      <c r="GL40" s="16"/>
      <c r="GM40" s="17"/>
      <c r="GN40" s="19"/>
      <c r="GO40" s="19"/>
      <c r="GP40" s="19"/>
      <c r="GQ40" s="16"/>
      <c r="GR40" s="17"/>
      <c r="GS40" s="19"/>
      <c r="GT40" s="19"/>
      <c r="GU40" s="19"/>
      <c r="GV40" s="16"/>
      <c r="GW40" s="17"/>
      <c r="GX40" s="19"/>
      <c r="GY40" s="19"/>
      <c r="GZ40" s="19"/>
      <c r="HA40" s="16"/>
      <c r="HB40" s="17"/>
      <c r="HC40" s="19"/>
      <c r="HD40" s="19"/>
      <c r="HE40" s="19"/>
      <c r="HF40" s="16"/>
      <c r="HG40" s="17"/>
      <c r="HH40" s="19"/>
      <c r="HI40" s="19"/>
      <c r="HJ40" s="19"/>
      <c r="HK40" s="16"/>
      <c r="HL40" s="17"/>
      <c r="HM40" s="19"/>
      <c r="HN40" s="19"/>
      <c r="HO40" s="19"/>
      <c r="HP40" s="177"/>
    </row>
    <row r="41" spans="1:224" ht="9" x14ac:dyDescent="0.15">
      <c r="A41" s="175"/>
      <c r="B41" s="156" t="str">
        <f>Planilha!B263</f>
        <v>PAVILHÃO ÍTALO SHERLOCK</v>
      </c>
      <c r="C41" s="183"/>
      <c r="D41" s="7"/>
      <c r="E41" s="6">
        <f>Planilha!$G$298*Cronograma!D42</f>
        <v>0</v>
      </c>
      <c r="F41" s="6"/>
      <c r="G41" s="6"/>
      <c r="H41" s="6"/>
      <c r="I41" s="7"/>
      <c r="J41" s="6">
        <f>Planilha!$G$298*Cronograma!I42</f>
        <v>0</v>
      </c>
      <c r="K41" s="6"/>
      <c r="L41" s="6"/>
      <c r="M41" s="6"/>
      <c r="N41" s="7"/>
      <c r="O41" s="6">
        <f>Planilha!$G$298*Cronograma!N42</f>
        <v>0</v>
      </c>
      <c r="P41" s="6"/>
      <c r="Q41" s="6"/>
      <c r="R41" s="6"/>
      <c r="S41" s="7"/>
      <c r="T41" s="6">
        <f>Planilha!$G$298*Cronograma!S42</f>
        <v>0</v>
      </c>
      <c r="U41" s="6"/>
      <c r="V41" s="6"/>
      <c r="W41" s="6"/>
      <c r="X41" s="7"/>
      <c r="Y41" s="6">
        <f>Planilha!$G$298*Cronograma!X42</f>
        <v>0</v>
      </c>
      <c r="Z41" s="6"/>
      <c r="AA41" s="6"/>
      <c r="AB41" s="6"/>
      <c r="AC41" s="7"/>
      <c r="AD41" s="6">
        <f>Planilha!$G$298*Cronograma!AC42</f>
        <v>0</v>
      </c>
      <c r="AE41" s="6"/>
      <c r="AF41" s="6"/>
      <c r="AG41" s="6"/>
      <c r="AH41" s="7"/>
      <c r="AI41" s="6">
        <f>Planilha!$G$298*Cronograma!AH42</f>
        <v>0</v>
      </c>
      <c r="AJ41" s="6"/>
      <c r="AK41" s="6"/>
      <c r="AL41" s="6"/>
      <c r="AM41" s="7"/>
      <c r="AN41" s="6">
        <f>Planilha!$G$298*Cronograma!AM42</f>
        <v>0</v>
      </c>
      <c r="AO41" s="6"/>
      <c r="AP41" s="6"/>
      <c r="AQ41" s="6"/>
      <c r="AR41" s="7"/>
      <c r="AS41" s="6">
        <f>Planilha!$G$298*Cronograma!AR42</f>
        <v>0</v>
      </c>
      <c r="AT41" s="6"/>
      <c r="AU41" s="6"/>
      <c r="AV41" s="6"/>
      <c r="AW41" s="7"/>
      <c r="AX41" s="6">
        <f>Planilha!$G$298*Cronograma!AW42</f>
        <v>0</v>
      </c>
      <c r="AY41" s="6"/>
      <c r="AZ41" s="6"/>
      <c r="BA41" s="6"/>
      <c r="BB41" s="7"/>
      <c r="BC41" s="6">
        <f>Planilha!$G$298*Cronograma!BB42</f>
        <v>0</v>
      </c>
      <c r="BD41" s="6"/>
      <c r="BE41" s="6"/>
      <c r="BF41" s="6"/>
      <c r="BG41" s="7"/>
      <c r="BH41" s="6">
        <f>Planilha!$G$298*Cronograma!BG42</f>
        <v>0</v>
      </c>
      <c r="BI41" s="6"/>
      <c r="BJ41" s="6"/>
      <c r="BK41" s="6"/>
      <c r="BL41" s="7"/>
      <c r="BM41" s="6">
        <f>Planilha!$G$298*Cronograma!BL42</f>
        <v>0</v>
      </c>
      <c r="BN41" s="6"/>
      <c r="BO41" s="6"/>
      <c r="BP41" s="6"/>
      <c r="BQ41" s="7"/>
      <c r="BR41" s="6">
        <f>Planilha!$G$298*Cronograma!BQ42</f>
        <v>0</v>
      </c>
      <c r="BS41" s="6"/>
      <c r="BT41" s="6"/>
      <c r="BU41" s="6"/>
      <c r="BV41" s="7"/>
      <c r="BW41" s="6">
        <f>Planilha!$G$298*Cronograma!BV42</f>
        <v>0</v>
      </c>
      <c r="BX41" s="6"/>
      <c r="BY41" s="6"/>
      <c r="BZ41" s="6"/>
      <c r="CA41" s="7"/>
      <c r="CB41" s="6">
        <f>Planilha!$G$298*Cronograma!CA42</f>
        <v>0</v>
      </c>
      <c r="CC41" s="6"/>
      <c r="CD41" s="6"/>
      <c r="CE41" s="6"/>
      <c r="CF41" s="7"/>
      <c r="CG41" s="6">
        <f>Planilha!$G$298*Cronograma!CF42</f>
        <v>0</v>
      </c>
      <c r="CH41" s="6"/>
      <c r="CI41" s="6"/>
      <c r="CJ41" s="6"/>
      <c r="CK41" s="7"/>
      <c r="CL41" s="6">
        <f>Planilha!$G$298*Cronograma!CK42</f>
        <v>0</v>
      </c>
      <c r="CM41" s="6"/>
      <c r="CN41" s="6"/>
      <c r="CO41" s="6"/>
      <c r="CP41" s="7"/>
      <c r="CQ41" s="6">
        <f>Planilha!$G$298*Cronograma!CP42</f>
        <v>0</v>
      </c>
      <c r="CR41" s="6"/>
      <c r="CS41" s="6"/>
      <c r="CT41" s="6"/>
      <c r="CU41" s="7"/>
      <c r="CV41" s="6">
        <f>Planilha!$G$298*Cronograma!CU42</f>
        <v>0</v>
      </c>
      <c r="CW41" s="6"/>
      <c r="CX41" s="6"/>
      <c r="CY41" s="6"/>
      <c r="CZ41" s="7"/>
      <c r="DA41" s="6">
        <f>Planilha!$G$298*Cronograma!CZ42</f>
        <v>0</v>
      </c>
      <c r="DB41" s="6"/>
      <c r="DC41" s="6"/>
      <c r="DD41" s="6"/>
      <c r="DE41" s="7"/>
      <c r="DF41" s="6">
        <f>Planilha!$G$298*Cronograma!DE42</f>
        <v>0</v>
      </c>
      <c r="DG41" s="6"/>
      <c r="DH41" s="6"/>
      <c r="DI41" s="6"/>
      <c r="DJ41" s="7"/>
      <c r="DK41" s="6">
        <f>Planilha!$G$298*Cronograma!DJ42</f>
        <v>0</v>
      </c>
      <c r="DL41" s="6"/>
      <c r="DM41" s="6"/>
      <c r="DN41" s="6"/>
      <c r="DO41" s="7"/>
      <c r="DP41" s="6">
        <f>Planilha!$G$298*Cronograma!DO42</f>
        <v>0</v>
      </c>
      <c r="DQ41" s="6"/>
      <c r="DR41" s="6"/>
      <c r="DS41" s="6"/>
      <c r="DT41" s="7"/>
      <c r="DU41" s="6">
        <f>Planilha!$G$298*Cronograma!DT42</f>
        <v>0</v>
      </c>
      <c r="DV41" s="6"/>
      <c r="DW41" s="6"/>
      <c r="DX41" s="6"/>
      <c r="DY41" s="7"/>
      <c r="DZ41" s="6">
        <f>Planilha!$G$298*Cronograma!DY42</f>
        <v>0</v>
      </c>
      <c r="EA41" s="6"/>
      <c r="EB41" s="6"/>
      <c r="EC41" s="6"/>
      <c r="ED41" s="7"/>
      <c r="EE41" s="6">
        <f>Planilha!$G$298*Cronograma!ED42</f>
        <v>0</v>
      </c>
      <c r="EF41" s="6"/>
      <c r="EG41" s="6"/>
      <c r="EH41" s="6"/>
      <c r="EI41" s="7"/>
      <c r="EJ41" s="6">
        <f>Planilha!$G$298*Cronograma!EI42</f>
        <v>0</v>
      </c>
      <c r="EK41" s="6"/>
      <c r="EL41" s="6"/>
      <c r="EM41" s="6"/>
      <c r="EN41" s="7"/>
      <c r="EO41" s="6">
        <f>Planilha!$G$298*Cronograma!EN42</f>
        <v>0</v>
      </c>
      <c r="EP41" s="6"/>
      <c r="EQ41" s="6"/>
      <c r="ER41" s="6"/>
      <c r="ES41" s="7"/>
      <c r="ET41" s="6">
        <f>Planilha!$G$298*Cronograma!ES42</f>
        <v>0</v>
      </c>
      <c r="EU41" s="6"/>
      <c r="EV41" s="6"/>
      <c r="EW41" s="6"/>
      <c r="EX41" s="7"/>
      <c r="EY41" s="6">
        <f>Planilha!$G$298*Cronograma!EX42</f>
        <v>0</v>
      </c>
      <c r="EZ41" s="6"/>
      <c r="FA41" s="6"/>
      <c r="FB41" s="6"/>
      <c r="FC41" s="7"/>
      <c r="FD41" s="6">
        <f>Planilha!$G$298*Cronograma!FC42</f>
        <v>0</v>
      </c>
      <c r="FE41" s="6"/>
      <c r="FF41" s="6"/>
      <c r="FG41" s="6"/>
      <c r="FH41" s="7"/>
      <c r="FI41" s="6">
        <f>Planilha!$G$298*Cronograma!FH42</f>
        <v>0</v>
      </c>
      <c r="FJ41" s="6"/>
      <c r="FK41" s="6"/>
      <c r="FL41" s="6"/>
      <c r="FM41" s="7"/>
      <c r="FN41" s="6">
        <f>Planilha!$G$298*Cronograma!FM42</f>
        <v>0</v>
      </c>
      <c r="FO41" s="6"/>
      <c r="FP41" s="6"/>
      <c r="FQ41" s="6"/>
      <c r="FR41" s="7"/>
      <c r="FS41" s="6">
        <f>Planilha!$G$298*Cronograma!FR42</f>
        <v>0</v>
      </c>
      <c r="FT41" s="6"/>
      <c r="FU41" s="6"/>
      <c r="FV41" s="6"/>
      <c r="FW41" s="7"/>
      <c r="FX41" s="6">
        <f>Planilha!$G$298*Cronograma!FW42</f>
        <v>0</v>
      </c>
      <c r="FY41" s="6"/>
      <c r="FZ41" s="6"/>
      <c r="GA41" s="6"/>
      <c r="GB41" s="7"/>
      <c r="GC41" s="6">
        <f>Planilha!$G$298*Cronograma!GB42</f>
        <v>0</v>
      </c>
      <c r="GD41" s="6"/>
      <c r="GE41" s="6"/>
      <c r="GF41" s="6"/>
      <c r="GG41" s="7"/>
      <c r="GH41" s="6">
        <f>Planilha!$G$298*Cronograma!GG42</f>
        <v>0</v>
      </c>
      <c r="GI41" s="6"/>
      <c r="GJ41" s="6"/>
      <c r="GK41" s="6"/>
      <c r="GL41" s="7"/>
      <c r="GM41" s="6">
        <f>Planilha!$G$298*Cronograma!GL42</f>
        <v>0</v>
      </c>
      <c r="GN41" s="6"/>
      <c r="GO41" s="6"/>
      <c r="GP41" s="6"/>
      <c r="GQ41" s="7"/>
      <c r="GR41" s="6">
        <f>Planilha!$G$298*Cronograma!GQ42</f>
        <v>0</v>
      </c>
      <c r="GS41" s="6"/>
      <c r="GT41" s="6"/>
      <c r="GU41" s="6"/>
      <c r="GV41" s="7"/>
      <c r="GW41" s="6">
        <f>Planilha!$G$298*Cronograma!GV42</f>
        <v>0</v>
      </c>
      <c r="GX41" s="6"/>
      <c r="GY41" s="6"/>
      <c r="GZ41" s="6"/>
      <c r="HA41" s="7"/>
      <c r="HB41" s="6">
        <f>Planilha!$G$298*Cronograma!HA42</f>
        <v>0</v>
      </c>
      <c r="HC41" s="6"/>
      <c r="HD41" s="6"/>
      <c r="HE41" s="6"/>
      <c r="HF41" s="7"/>
      <c r="HG41" s="6">
        <f>Planilha!$G$298*Cronograma!HF42</f>
        <v>0</v>
      </c>
      <c r="HH41" s="6"/>
      <c r="HI41" s="6"/>
      <c r="HJ41" s="6"/>
      <c r="HK41" s="7"/>
      <c r="HL41" s="6">
        <f>Planilha!$G$298*Cronograma!HK42</f>
        <v>0</v>
      </c>
      <c r="HM41" s="6"/>
      <c r="HN41" s="6"/>
      <c r="HO41" s="6"/>
      <c r="HP41" s="179">
        <f>SUM(D41:HO41)</f>
        <v>0</v>
      </c>
    </row>
    <row r="42" spans="1:224" ht="9" x14ac:dyDescent="0.15">
      <c r="A42" s="180"/>
      <c r="B42" s="185"/>
      <c r="C42" s="187"/>
      <c r="D42" s="146">
        <v>0.05</v>
      </c>
      <c r="E42" s="147"/>
      <c r="F42" s="147"/>
      <c r="G42" s="147"/>
      <c r="H42" s="147"/>
      <c r="I42" s="146">
        <v>0.25</v>
      </c>
      <c r="J42" s="147"/>
      <c r="K42" s="147"/>
      <c r="L42" s="147"/>
      <c r="M42" s="147"/>
      <c r="N42" s="146">
        <v>0.25</v>
      </c>
      <c r="O42" s="147"/>
      <c r="P42" s="147"/>
      <c r="Q42" s="147"/>
      <c r="R42" s="147"/>
      <c r="S42" s="146">
        <v>0.25</v>
      </c>
      <c r="T42" s="147"/>
      <c r="U42" s="147"/>
      <c r="V42" s="147"/>
      <c r="W42" s="147"/>
      <c r="X42" s="146">
        <v>0.2</v>
      </c>
      <c r="Y42" s="147"/>
      <c r="Z42" s="147"/>
      <c r="AA42" s="147"/>
      <c r="AB42" s="147"/>
      <c r="AC42" s="146"/>
      <c r="AD42" s="147"/>
      <c r="AE42" s="147"/>
      <c r="AF42" s="147"/>
      <c r="AG42" s="147"/>
      <c r="AH42" s="146"/>
      <c r="AI42" s="147"/>
      <c r="AJ42" s="147"/>
      <c r="AK42" s="147"/>
      <c r="AL42" s="147"/>
      <c r="AM42" s="146"/>
      <c r="AN42" s="147"/>
      <c r="AO42" s="147"/>
      <c r="AP42" s="147"/>
      <c r="AQ42" s="147"/>
      <c r="AR42" s="146"/>
      <c r="AS42" s="147"/>
      <c r="AT42" s="147"/>
      <c r="AU42" s="147"/>
      <c r="AV42" s="147"/>
      <c r="AW42" s="146"/>
      <c r="AX42" s="147"/>
      <c r="AY42" s="147"/>
      <c r="AZ42" s="147"/>
      <c r="BA42" s="147"/>
      <c r="BB42" s="146"/>
      <c r="BC42" s="147"/>
      <c r="BD42" s="147"/>
      <c r="BE42" s="147"/>
      <c r="BF42" s="147"/>
      <c r="BG42" s="146"/>
      <c r="BH42" s="147"/>
      <c r="BI42" s="147"/>
      <c r="BJ42" s="147"/>
      <c r="BK42" s="147"/>
      <c r="BL42" s="146"/>
      <c r="BM42" s="147"/>
      <c r="BN42" s="147"/>
      <c r="BO42" s="147"/>
      <c r="BP42" s="147"/>
      <c r="BQ42" s="146"/>
      <c r="BR42" s="147"/>
      <c r="BS42" s="147"/>
      <c r="BT42" s="147"/>
      <c r="BU42" s="147"/>
      <c r="BV42" s="146"/>
      <c r="BW42" s="147"/>
      <c r="BX42" s="147"/>
      <c r="BY42" s="147"/>
      <c r="BZ42" s="147"/>
      <c r="CA42" s="146"/>
      <c r="CB42" s="147"/>
      <c r="CC42" s="147"/>
      <c r="CD42" s="147"/>
      <c r="CE42" s="147"/>
      <c r="CF42" s="146"/>
      <c r="CG42" s="147"/>
      <c r="CH42" s="147"/>
      <c r="CI42" s="147"/>
      <c r="CJ42" s="147"/>
      <c r="CK42" s="146"/>
      <c r="CL42" s="147"/>
      <c r="CM42" s="147"/>
      <c r="CN42" s="147"/>
      <c r="CO42" s="147"/>
      <c r="CP42" s="146"/>
      <c r="CQ42" s="147"/>
      <c r="CR42" s="147"/>
      <c r="CS42" s="147"/>
      <c r="CT42" s="147"/>
      <c r="CU42" s="146"/>
      <c r="CV42" s="147"/>
      <c r="CW42" s="147"/>
      <c r="CX42" s="147"/>
      <c r="CY42" s="147"/>
      <c r="CZ42" s="146"/>
      <c r="DA42" s="147"/>
      <c r="DB42" s="147"/>
      <c r="DC42" s="147"/>
      <c r="DD42" s="147"/>
      <c r="DE42" s="146"/>
      <c r="DF42" s="147"/>
      <c r="DG42" s="147"/>
      <c r="DH42" s="147"/>
      <c r="DI42" s="147"/>
      <c r="DJ42" s="146"/>
      <c r="DK42" s="147"/>
      <c r="DL42" s="147"/>
      <c r="DM42" s="147"/>
      <c r="DN42" s="147"/>
      <c r="DO42" s="146"/>
      <c r="DP42" s="147"/>
      <c r="DQ42" s="147"/>
      <c r="DR42" s="147"/>
      <c r="DS42" s="147"/>
      <c r="DT42" s="146"/>
      <c r="DU42" s="147"/>
      <c r="DV42" s="147"/>
      <c r="DW42" s="147"/>
      <c r="DX42" s="147"/>
      <c r="DY42" s="146"/>
      <c r="DZ42" s="147"/>
      <c r="EA42" s="147"/>
      <c r="EB42" s="147"/>
      <c r="EC42" s="147"/>
      <c r="ED42" s="146"/>
      <c r="EE42" s="147"/>
      <c r="EF42" s="147"/>
      <c r="EG42" s="147"/>
      <c r="EH42" s="147"/>
      <c r="EI42" s="146"/>
      <c r="EJ42" s="147"/>
      <c r="EK42" s="147"/>
      <c r="EL42" s="147"/>
      <c r="EM42" s="147"/>
      <c r="EN42" s="146"/>
      <c r="EO42" s="147"/>
      <c r="EP42" s="147"/>
      <c r="EQ42" s="147"/>
      <c r="ER42" s="147"/>
      <c r="ES42" s="146"/>
      <c r="ET42" s="147"/>
      <c r="EU42" s="147"/>
      <c r="EV42" s="147"/>
      <c r="EW42" s="147"/>
      <c r="EX42" s="146"/>
      <c r="EY42" s="147"/>
      <c r="EZ42" s="147"/>
      <c r="FA42" s="147"/>
      <c r="FB42" s="147"/>
      <c r="FC42" s="146"/>
      <c r="FD42" s="147"/>
      <c r="FE42" s="147"/>
      <c r="FF42" s="147"/>
      <c r="FG42" s="147"/>
      <c r="FH42" s="146"/>
      <c r="FI42" s="147"/>
      <c r="FJ42" s="147"/>
      <c r="FK42" s="147"/>
      <c r="FL42" s="147"/>
      <c r="FM42" s="146"/>
      <c r="FN42" s="147"/>
      <c r="FO42" s="147"/>
      <c r="FP42" s="147"/>
      <c r="FQ42" s="147"/>
      <c r="FR42" s="146"/>
      <c r="FS42" s="147"/>
      <c r="FT42" s="147"/>
      <c r="FU42" s="147"/>
      <c r="FV42" s="147"/>
      <c r="FW42" s="146"/>
      <c r="FX42" s="147"/>
      <c r="FY42" s="147"/>
      <c r="FZ42" s="147"/>
      <c r="GA42" s="147"/>
      <c r="GB42" s="146"/>
      <c r="GC42" s="147"/>
      <c r="GD42" s="147"/>
      <c r="GE42" s="147"/>
      <c r="GF42" s="147"/>
      <c r="GG42" s="146"/>
      <c r="GH42" s="147"/>
      <c r="GI42" s="147"/>
      <c r="GJ42" s="147"/>
      <c r="GK42" s="147"/>
      <c r="GL42" s="146"/>
      <c r="GM42" s="147"/>
      <c r="GN42" s="147"/>
      <c r="GO42" s="147"/>
      <c r="GP42" s="147"/>
      <c r="GQ42" s="146"/>
      <c r="GR42" s="147"/>
      <c r="GS42" s="147"/>
      <c r="GT42" s="147"/>
      <c r="GU42" s="147"/>
      <c r="GV42" s="146"/>
      <c r="GW42" s="147"/>
      <c r="GX42" s="147"/>
      <c r="GY42" s="147"/>
      <c r="GZ42" s="147"/>
      <c r="HA42" s="146"/>
      <c r="HB42" s="147"/>
      <c r="HC42" s="147"/>
      <c r="HD42" s="147"/>
      <c r="HE42" s="147"/>
      <c r="HF42" s="146"/>
      <c r="HG42" s="147"/>
      <c r="HH42" s="147"/>
      <c r="HI42" s="147"/>
      <c r="HJ42" s="147"/>
      <c r="HK42" s="146"/>
      <c r="HL42" s="147"/>
      <c r="HM42" s="147"/>
      <c r="HN42" s="147"/>
      <c r="HO42" s="147"/>
      <c r="HP42" s="21" t="str">
        <f>IF(Planilha!G298&lt;&gt;HP41,"VERIFIQUE","")</f>
        <v/>
      </c>
    </row>
    <row r="43" spans="1:224" ht="9" x14ac:dyDescent="0.15">
      <c r="A43" s="175" t="str">
        <f>Planilha!A300</f>
        <v>09</v>
      </c>
      <c r="B43" s="156"/>
      <c r="C43" s="182"/>
      <c r="D43" s="707"/>
      <c r="E43" s="708"/>
      <c r="F43" s="708"/>
      <c r="G43" s="708"/>
      <c r="H43" s="708"/>
      <c r="I43" s="703"/>
      <c r="J43" s="704"/>
      <c r="K43" s="705"/>
      <c r="L43" s="705"/>
      <c r="M43" s="705"/>
      <c r="N43" s="703"/>
      <c r="O43" s="704"/>
      <c r="P43" s="706"/>
      <c r="Q43" s="706"/>
      <c r="R43" s="706"/>
      <c r="S43" s="703"/>
      <c r="T43" s="704"/>
      <c r="U43" s="706"/>
      <c r="V43" s="706"/>
      <c r="W43" s="706"/>
      <c r="X43" s="707"/>
      <c r="Y43" s="708"/>
      <c r="Z43" s="709"/>
      <c r="AA43" s="709"/>
      <c r="AB43" s="709"/>
      <c r="AC43" s="707"/>
      <c r="AD43" s="708"/>
      <c r="AE43" s="709"/>
      <c r="AF43" s="709"/>
      <c r="AG43" s="709"/>
      <c r="AH43" s="707"/>
      <c r="AI43" s="708"/>
      <c r="AJ43" s="709"/>
      <c r="AK43" s="709"/>
      <c r="AL43" s="709"/>
      <c r="AM43" s="707"/>
      <c r="AN43" s="708"/>
      <c r="AO43" s="709"/>
      <c r="AP43" s="709"/>
      <c r="AQ43" s="709"/>
      <c r="AR43" s="707"/>
      <c r="AS43" s="708"/>
      <c r="AT43" s="709"/>
      <c r="AU43" s="709"/>
      <c r="AV43" s="709"/>
      <c r="AW43" s="16"/>
      <c r="AX43" s="17"/>
      <c r="AY43" s="19"/>
      <c r="AZ43" s="19"/>
      <c r="BA43" s="19"/>
      <c r="BB43" s="16"/>
      <c r="BC43" s="17"/>
      <c r="BD43" s="19"/>
      <c r="BE43" s="19"/>
      <c r="BF43" s="19"/>
      <c r="BG43" s="16"/>
      <c r="BH43" s="17"/>
      <c r="BI43" s="19"/>
      <c r="BJ43" s="19"/>
      <c r="BK43" s="19"/>
      <c r="BL43" s="16"/>
      <c r="BM43" s="17"/>
      <c r="BN43" s="19"/>
      <c r="BO43" s="19"/>
      <c r="BP43" s="19"/>
      <c r="BQ43" s="16"/>
      <c r="BR43" s="17"/>
      <c r="BS43" s="19"/>
      <c r="BT43" s="19"/>
      <c r="BU43" s="19"/>
      <c r="BV43" s="16"/>
      <c r="BW43" s="17"/>
      <c r="BX43" s="19"/>
      <c r="BY43" s="19"/>
      <c r="BZ43" s="19"/>
      <c r="CA43" s="16"/>
      <c r="CB43" s="17"/>
      <c r="CC43" s="19"/>
      <c r="CD43" s="19"/>
      <c r="CE43" s="19"/>
      <c r="CF43" s="16"/>
      <c r="CG43" s="17"/>
      <c r="CH43" s="19"/>
      <c r="CI43" s="19"/>
      <c r="CJ43" s="19"/>
      <c r="CK43" s="16"/>
      <c r="CL43" s="17"/>
      <c r="CM43" s="19"/>
      <c r="CN43" s="19"/>
      <c r="CO43" s="19"/>
      <c r="CP43" s="16"/>
      <c r="CQ43" s="17"/>
      <c r="CR43" s="19"/>
      <c r="CS43" s="19"/>
      <c r="CT43" s="19"/>
      <c r="CU43" s="16"/>
      <c r="CV43" s="17"/>
      <c r="CW43" s="19"/>
      <c r="CX43" s="19"/>
      <c r="CY43" s="19"/>
      <c r="CZ43" s="16"/>
      <c r="DA43" s="17"/>
      <c r="DB43" s="19"/>
      <c r="DC43" s="19"/>
      <c r="DD43" s="19"/>
      <c r="DE43" s="16"/>
      <c r="DF43" s="17"/>
      <c r="DG43" s="19"/>
      <c r="DH43" s="19"/>
      <c r="DI43" s="19"/>
      <c r="DJ43" s="16"/>
      <c r="DK43" s="17"/>
      <c r="DL43" s="19"/>
      <c r="DM43" s="19"/>
      <c r="DN43" s="19"/>
      <c r="DO43" s="16"/>
      <c r="DP43" s="17"/>
      <c r="DQ43" s="19"/>
      <c r="DR43" s="19"/>
      <c r="DS43" s="19"/>
      <c r="DT43" s="16"/>
      <c r="DU43" s="17"/>
      <c r="DV43" s="17"/>
      <c r="DW43" s="17"/>
      <c r="DX43" s="17"/>
      <c r="DY43" s="16"/>
      <c r="DZ43" s="17"/>
      <c r="EA43" s="18"/>
      <c r="EB43" s="18"/>
      <c r="EC43" s="18"/>
      <c r="ED43" s="16"/>
      <c r="EE43" s="17"/>
      <c r="EF43" s="19"/>
      <c r="EG43" s="19"/>
      <c r="EH43" s="19"/>
      <c r="EI43" s="16"/>
      <c r="EJ43" s="17"/>
      <c r="EK43" s="19"/>
      <c r="EL43" s="19"/>
      <c r="EM43" s="19"/>
      <c r="EN43" s="16"/>
      <c r="EO43" s="17"/>
      <c r="EP43" s="19"/>
      <c r="EQ43" s="19"/>
      <c r="ER43" s="19"/>
      <c r="ES43" s="16"/>
      <c r="ET43" s="17"/>
      <c r="EU43" s="19"/>
      <c r="EV43" s="19"/>
      <c r="EW43" s="19"/>
      <c r="EX43" s="16"/>
      <c r="EY43" s="17"/>
      <c r="EZ43" s="19"/>
      <c r="FA43" s="19"/>
      <c r="FB43" s="19"/>
      <c r="FC43" s="16"/>
      <c r="FD43" s="17"/>
      <c r="FE43" s="19"/>
      <c r="FF43" s="19"/>
      <c r="FG43" s="19"/>
      <c r="FH43" s="16"/>
      <c r="FI43" s="17"/>
      <c r="FJ43" s="19"/>
      <c r="FK43" s="19"/>
      <c r="FL43" s="19"/>
      <c r="FM43" s="16"/>
      <c r="FN43" s="17"/>
      <c r="FO43" s="19"/>
      <c r="FP43" s="19"/>
      <c r="FQ43" s="19"/>
      <c r="FR43" s="16"/>
      <c r="FS43" s="17"/>
      <c r="FT43" s="19"/>
      <c r="FU43" s="19"/>
      <c r="FV43" s="19"/>
      <c r="FW43" s="16"/>
      <c r="FX43" s="17"/>
      <c r="FY43" s="19"/>
      <c r="FZ43" s="19"/>
      <c r="GA43" s="19"/>
      <c r="GB43" s="16"/>
      <c r="GC43" s="17"/>
      <c r="GD43" s="19"/>
      <c r="GE43" s="19"/>
      <c r="GF43" s="19"/>
      <c r="GG43" s="16"/>
      <c r="GH43" s="17"/>
      <c r="GI43" s="19"/>
      <c r="GJ43" s="19"/>
      <c r="GK43" s="19"/>
      <c r="GL43" s="16"/>
      <c r="GM43" s="17"/>
      <c r="GN43" s="19"/>
      <c r="GO43" s="19"/>
      <c r="GP43" s="19"/>
      <c r="GQ43" s="16"/>
      <c r="GR43" s="17"/>
      <c r="GS43" s="19"/>
      <c r="GT43" s="19"/>
      <c r="GU43" s="19"/>
      <c r="GV43" s="16"/>
      <c r="GW43" s="17"/>
      <c r="GX43" s="19"/>
      <c r="GY43" s="19"/>
      <c r="GZ43" s="19"/>
      <c r="HA43" s="16"/>
      <c r="HB43" s="17"/>
      <c r="HC43" s="19"/>
      <c r="HD43" s="19"/>
      <c r="HE43" s="19"/>
      <c r="HF43" s="16"/>
      <c r="HG43" s="17"/>
      <c r="HH43" s="19"/>
      <c r="HI43" s="19"/>
      <c r="HJ43" s="19"/>
      <c r="HK43" s="16"/>
      <c r="HL43" s="17"/>
      <c r="HM43" s="19"/>
      <c r="HN43" s="19"/>
      <c r="HO43" s="19"/>
      <c r="HP43" s="177"/>
    </row>
    <row r="44" spans="1:224" ht="9" x14ac:dyDescent="0.15">
      <c r="A44" s="175"/>
      <c r="B44" s="156" t="str">
        <f>Planilha!B300</f>
        <v>PAVILHÃO DE APOIO À PESQUISA</v>
      </c>
      <c r="C44" s="183"/>
      <c r="D44" s="7"/>
      <c r="E44" s="6">
        <f>Planilha!$G$317*Cronograma!D45</f>
        <v>0</v>
      </c>
      <c r="F44" s="6"/>
      <c r="G44" s="6"/>
      <c r="H44" s="6"/>
      <c r="I44" s="7"/>
      <c r="J44" s="6">
        <f>Planilha!$G$317*Cronograma!I45</f>
        <v>0</v>
      </c>
      <c r="K44" s="6"/>
      <c r="L44" s="6"/>
      <c r="M44" s="6"/>
      <c r="N44" s="7"/>
      <c r="O44" s="6">
        <f>Planilha!$G$317*Cronograma!N45</f>
        <v>0</v>
      </c>
      <c r="P44" s="6"/>
      <c r="Q44" s="6"/>
      <c r="R44" s="6"/>
      <c r="S44" s="7"/>
      <c r="T44" s="6">
        <f>Planilha!$G$317*Cronograma!S45</f>
        <v>0</v>
      </c>
      <c r="U44" s="6"/>
      <c r="V44" s="6"/>
      <c r="W44" s="6"/>
      <c r="X44" s="7"/>
      <c r="Y44" s="6">
        <f>Planilha!$G$317*Cronograma!X45</f>
        <v>0</v>
      </c>
      <c r="Z44" s="6"/>
      <c r="AA44" s="6"/>
      <c r="AB44" s="6"/>
      <c r="AC44" s="7"/>
      <c r="AD44" s="6">
        <f>Planilha!$G$317*Cronograma!AC45</f>
        <v>0</v>
      </c>
      <c r="AE44" s="6"/>
      <c r="AF44" s="6"/>
      <c r="AG44" s="6"/>
      <c r="AH44" s="7"/>
      <c r="AI44" s="6">
        <f>Planilha!$G$317*Cronograma!AH45</f>
        <v>0</v>
      </c>
      <c r="AJ44" s="6"/>
      <c r="AK44" s="6"/>
      <c r="AL44" s="6"/>
      <c r="AM44" s="7"/>
      <c r="AN44" s="6">
        <f>Planilha!$G$317*Cronograma!AM45</f>
        <v>0</v>
      </c>
      <c r="AO44" s="6"/>
      <c r="AP44" s="6"/>
      <c r="AQ44" s="6"/>
      <c r="AR44" s="7"/>
      <c r="AS44" s="6">
        <f>Planilha!$G$317*Cronograma!AR45</f>
        <v>0</v>
      </c>
      <c r="AT44" s="6"/>
      <c r="AU44" s="6"/>
      <c r="AV44" s="6"/>
      <c r="AW44" s="7"/>
      <c r="AX44" s="6">
        <f>Planilha!$G$317*Cronograma!AW45</f>
        <v>0</v>
      </c>
      <c r="AY44" s="6"/>
      <c r="AZ44" s="6"/>
      <c r="BA44" s="6"/>
      <c r="BB44" s="7"/>
      <c r="BC44" s="6">
        <f>Planilha!$G$317*Cronograma!BB45</f>
        <v>0</v>
      </c>
      <c r="BD44" s="6"/>
      <c r="BE44" s="6"/>
      <c r="BF44" s="6"/>
      <c r="BG44" s="7"/>
      <c r="BH44" s="6">
        <f>Planilha!$G$317*Cronograma!BG45</f>
        <v>0</v>
      </c>
      <c r="BI44" s="6"/>
      <c r="BJ44" s="6"/>
      <c r="BK44" s="6"/>
      <c r="BL44" s="7"/>
      <c r="BM44" s="6">
        <f>Planilha!$G$317*Cronograma!BL45</f>
        <v>0</v>
      </c>
      <c r="BN44" s="6"/>
      <c r="BO44" s="6"/>
      <c r="BP44" s="6"/>
      <c r="BQ44" s="7"/>
      <c r="BR44" s="6">
        <f>Planilha!$G$317*Cronograma!BQ45</f>
        <v>0</v>
      </c>
      <c r="BS44" s="6"/>
      <c r="BT44" s="6"/>
      <c r="BU44" s="6"/>
      <c r="BV44" s="7"/>
      <c r="BW44" s="6">
        <f>Planilha!$G$317*Cronograma!BV45</f>
        <v>0</v>
      </c>
      <c r="BX44" s="6"/>
      <c r="BY44" s="6"/>
      <c r="BZ44" s="6"/>
      <c r="CA44" s="7"/>
      <c r="CB44" s="6">
        <f>Planilha!$G$317*Cronograma!CA45</f>
        <v>0</v>
      </c>
      <c r="CC44" s="6"/>
      <c r="CD44" s="6"/>
      <c r="CE44" s="6"/>
      <c r="CF44" s="7"/>
      <c r="CG44" s="6">
        <f>Planilha!$G$317*Cronograma!CF45</f>
        <v>0</v>
      </c>
      <c r="CH44" s="6"/>
      <c r="CI44" s="6"/>
      <c r="CJ44" s="6"/>
      <c r="CK44" s="7"/>
      <c r="CL44" s="6">
        <f>Planilha!$G$317*Cronograma!CK45</f>
        <v>0</v>
      </c>
      <c r="CM44" s="6"/>
      <c r="CN44" s="6"/>
      <c r="CO44" s="6"/>
      <c r="CP44" s="7"/>
      <c r="CQ44" s="6">
        <f>Planilha!$G$317*Cronograma!CP45</f>
        <v>0</v>
      </c>
      <c r="CR44" s="6"/>
      <c r="CS44" s="6"/>
      <c r="CT44" s="6"/>
      <c r="CU44" s="7"/>
      <c r="CV44" s="6">
        <f>Planilha!$G$317*Cronograma!CU45</f>
        <v>0</v>
      </c>
      <c r="CW44" s="6"/>
      <c r="CX44" s="6"/>
      <c r="CY44" s="6"/>
      <c r="CZ44" s="7"/>
      <c r="DA44" s="6">
        <f>Planilha!$G$317*Cronograma!CZ45</f>
        <v>0</v>
      </c>
      <c r="DB44" s="6"/>
      <c r="DC44" s="6"/>
      <c r="DD44" s="6"/>
      <c r="DE44" s="7"/>
      <c r="DF44" s="6">
        <f>Planilha!$G$317*Cronograma!DE45</f>
        <v>0</v>
      </c>
      <c r="DG44" s="6"/>
      <c r="DH44" s="6"/>
      <c r="DI44" s="6"/>
      <c r="DJ44" s="7"/>
      <c r="DK44" s="6">
        <f>Planilha!$G$317*Cronograma!DJ45</f>
        <v>0</v>
      </c>
      <c r="DL44" s="6"/>
      <c r="DM44" s="6"/>
      <c r="DN44" s="6"/>
      <c r="DO44" s="7"/>
      <c r="DP44" s="6">
        <f>Planilha!$G$317*Cronograma!DO45</f>
        <v>0</v>
      </c>
      <c r="DQ44" s="6"/>
      <c r="DR44" s="6"/>
      <c r="DS44" s="6"/>
      <c r="DT44" s="7"/>
      <c r="DU44" s="6">
        <f>Planilha!$G$317*Cronograma!DT45</f>
        <v>0</v>
      </c>
      <c r="DV44" s="6"/>
      <c r="DW44" s="6"/>
      <c r="DX44" s="6"/>
      <c r="DY44" s="7"/>
      <c r="DZ44" s="6">
        <f>Planilha!$G$317*Cronograma!DY45</f>
        <v>0</v>
      </c>
      <c r="EA44" s="6"/>
      <c r="EB44" s="6"/>
      <c r="EC44" s="6"/>
      <c r="ED44" s="7"/>
      <c r="EE44" s="6">
        <f>Planilha!$G$317*Cronograma!ED45</f>
        <v>0</v>
      </c>
      <c r="EF44" s="6"/>
      <c r="EG44" s="6"/>
      <c r="EH44" s="6"/>
      <c r="EI44" s="7"/>
      <c r="EJ44" s="6">
        <f>Planilha!$G$317*Cronograma!EI45</f>
        <v>0</v>
      </c>
      <c r="EK44" s="6"/>
      <c r="EL44" s="6"/>
      <c r="EM44" s="6"/>
      <c r="EN44" s="7"/>
      <c r="EO44" s="6">
        <f>Planilha!$G$317*Cronograma!EN45</f>
        <v>0</v>
      </c>
      <c r="EP44" s="6"/>
      <c r="EQ44" s="6"/>
      <c r="ER44" s="6"/>
      <c r="ES44" s="7"/>
      <c r="ET44" s="6">
        <f>Planilha!$G$317*Cronograma!ES45</f>
        <v>0</v>
      </c>
      <c r="EU44" s="6"/>
      <c r="EV44" s="6"/>
      <c r="EW44" s="6"/>
      <c r="EX44" s="7"/>
      <c r="EY44" s="6">
        <f>Planilha!$G$317*Cronograma!EX45</f>
        <v>0</v>
      </c>
      <c r="EZ44" s="6"/>
      <c r="FA44" s="6"/>
      <c r="FB44" s="6"/>
      <c r="FC44" s="7"/>
      <c r="FD44" s="6">
        <f>Planilha!$G$317*Cronograma!FC45</f>
        <v>0</v>
      </c>
      <c r="FE44" s="6"/>
      <c r="FF44" s="6"/>
      <c r="FG44" s="6"/>
      <c r="FH44" s="7"/>
      <c r="FI44" s="6">
        <f>Planilha!$G$317*Cronograma!FH45</f>
        <v>0</v>
      </c>
      <c r="FJ44" s="6"/>
      <c r="FK44" s="6"/>
      <c r="FL44" s="6"/>
      <c r="FM44" s="7"/>
      <c r="FN44" s="6">
        <f>Planilha!$G$317*Cronograma!FM45</f>
        <v>0</v>
      </c>
      <c r="FO44" s="6"/>
      <c r="FP44" s="6"/>
      <c r="FQ44" s="6"/>
      <c r="FR44" s="7"/>
      <c r="FS44" s="6">
        <f>Planilha!$G$317*Cronograma!FR45</f>
        <v>0</v>
      </c>
      <c r="FT44" s="6"/>
      <c r="FU44" s="6"/>
      <c r="FV44" s="6"/>
      <c r="FW44" s="7"/>
      <c r="FX44" s="6">
        <f>Planilha!$G$317*Cronograma!FW45</f>
        <v>0</v>
      </c>
      <c r="FY44" s="6"/>
      <c r="FZ44" s="6"/>
      <c r="GA44" s="6"/>
      <c r="GB44" s="7"/>
      <c r="GC44" s="6">
        <f>Planilha!$G$317*Cronograma!GB45</f>
        <v>0</v>
      </c>
      <c r="GD44" s="6"/>
      <c r="GE44" s="6"/>
      <c r="GF44" s="6"/>
      <c r="GG44" s="7"/>
      <c r="GH44" s="6">
        <f>Planilha!$G$317*Cronograma!GG45</f>
        <v>0</v>
      </c>
      <c r="GI44" s="6"/>
      <c r="GJ44" s="6"/>
      <c r="GK44" s="6"/>
      <c r="GL44" s="7"/>
      <c r="GM44" s="6">
        <f>Planilha!$G$317*Cronograma!GL45</f>
        <v>0</v>
      </c>
      <c r="GN44" s="6"/>
      <c r="GO44" s="6"/>
      <c r="GP44" s="6"/>
      <c r="GQ44" s="7"/>
      <c r="GR44" s="6">
        <f>Planilha!$G$317*Cronograma!GQ45</f>
        <v>0</v>
      </c>
      <c r="GS44" s="6"/>
      <c r="GT44" s="6"/>
      <c r="GU44" s="6"/>
      <c r="GV44" s="7"/>
      <c r="GW44" s="6">
        <f>Planilha!$G$317*Cronograma!GV45</f>
        <v>0</v>
      </c>
      <c r="GX44" s="6"/>
      <c r="GY44" s="6"/>
      <c r="GZ44" s="6"/>
      <c r="HA44" s="7"/>
      <c r="HB44" s="6">
        <f>Planilha!$G$317*Cronograma!HA45</f>
        <v>0</v>
      </c>
      <c r="HC44" s="6"/>
      <c r="HD44" s="6"/>
      <c r="HE44" s="6"/>
      <c r="HF44" s="7"/>
      <c r="HG44" s="6">
        <f>Planilha!$G$317*Cronograma!HF45</f>
        <v>0</v>
      </c>
      <c r="HH44" s="6"/>
      <c r="HI44" s="6"/>
      <c r="HJ44" s="6"/>
      <c r="HK44" s="7"/>
      <c r="HL44" s="6">
        <f>Planilha!$G$317*Cronograma!HK45</f>
        <v>0</v>
      </c>
      <c r="HM44" s="6"/>
      <c r="HN44" s="6"/>
      <c r="HO44" s="6"/>
      <c r="HP44" s="179">
        <f>SUM(D44:HO44)</f>
        <v>0</v>
      </c>
    </row>
    <row r="45" spans="1:224" ht="9" x14ac:dyDescent="0.15">
      <c r="A45" s="180"/>
      <c r="B45" s="185"/>
      <c r="C45" s="187"/>
      <c r="D45" s="146"/>
      <c r="E45" s="147"/>
      <c r="F45" s="147"/>
      <c r="G45" s="147"/>
      <c r="H45" s="147"/>
      <c r="I45" s="146">
        <v>0.3</v>
      </c>
      <c r="J45" s="147"/>
      <c r="K45" s="147"/>
      <c r="L45" s="147"/>
      <c r="M45" s="147"/>
      <c r="N45" s="146">
        <v>0.4</v>
      </c>
      <c r="O45" s="147"/>
      <c r="P45" s="147"/>
      <c r="Q45" s="147"/>
      <c r="R45" s="147"/>
      <c r="S45" s="146">
        <v>0.3</v>
      </c>
      <c r="T45" s="147"/>
      <c r="U45" s="147"/>
      <c r="V45" s="147"/>
      <c r="W45" s="147"/>
      <c r="X45" s="146"/>
      <c r="Y45" s="147"/>
      <c r="Z45" s="147"/>
      <c r="AA45" s="147"/>
      <c r="AB45" s="147"/>
      <c r="AC45" s="146"/>
      <c r="AD45" s="147"/>
      <c r="AE45" s="147"/>
      <c r="AF45" s="147"/>
      <c r="AG45" s="147"/>
      <c r="AH45" s="146"/>
      <c r="AI45" s="147"/>
      <c r="AJ45" s="147"/>
      <c r="AK45" s="147"/>
      <c r="AL45" s="147"/>
      <c r="AM45" s="146"/>
      <c r="AN45" s="147"/>
      <c r="AO45" s="147"/>
      <c r="AP45" s="147"/>
      <c r="AQ45" s="147"/>
      <c r="AR45" s="146"/>
      <c r="AS45" s="147"/>
      <c r="AT45" s="147"/>
      <c r="AU45" s="147"/>
      <c r="AV45" s="147"/>
      <c r="AW45" s="146"/>
      <c r="AX45" s="147"/>
      <c r="AY45" s="147"/>
      <c r="AZ45" s="147"/>
      <c r="BA45" s="147"/>
      <c r="BB45" s="146"/>
      <c r="BC45" s="147"/>
      <c r="BD45" s="147"/>
      <c r="BE45" s="147"/>
      <c r="BF45" s="147"/>
      <c r="BG45" s="146"/>
      <c r="BH45" s="147"/>
      <c r="BI45" s="147"/>
      <c r="BJ45" s="147"/>
      <c r="BK45" s="147"/>
      <c r="BL45" s="146"/>
      <c r="BM45" s="147"/>
      <c r="BN45" s="147"/>
      <c r="BO45" s="147"/>
      <c r="BP45" s="147"/>
      <c r="BQ45" s="146"/>
      <c r="BR45" s="147"/>
      <c r="BS45" s="147"/>
      <c r="BT45" s="147"/>
      <c r="BU45" s="147"/>
      <c r="BV45" s="146"/>
      <c r="BW45" s="147"/>
      <c r="BX45" s="147"/>
      <c r="BY45" s="147"/>
      <c r="BZ45" s="147"/>
      <c r="CA45" s="146"/>
      <c r="CB45" s="147"/>
      <c r="CC45" s="147"/>
      <c r="CD45" s="147"/>
      <c r="CE45" s="147"/>
      <c r="CF45" s="146"/>
      <c r="CG45" s="147"/>
      <c r="CH45" s="147"/>
      <c r="CI45" s="147"/>
      <c r="CJ45" s="147"/>
      <c r="CK45" s="146"/>
      <c r="CL45" s="147"/>
      <c r="CM45" s="147"/>
      <c r="CN45" s="147"/>
      <c r="CO45" s="147"/>
      <c r="CP45" s="146"/>
      <c r="CQ45" s="147"/>
      <c r="CR45" s="147"/>
      <c r="CS45" s="147"/>
      <c r="CT45" s="147"/>
      <c r="CU45" s="146"/>
      <c r="CV45" s="147"/>
      <c r="CW45" s="147"/>
      <c r="CX45" s="147"/>
      <c r="CY45" s="147"/>
      <c r="CZ45" s="146"/>
      <c r="DA45" s="147"/>
      <c r="DB45" s="147"/>
      <c r="DC45" s="147"/>
      <c r="DD45" s="147"/>
      <c r="DE45" s="146"/>
      <c r="DF45" s="147"/>
      <c r="DG45" s="147"/>
      <c r="DH45" s="147"/>
      <c r="DI45" s="147"/>
      <c r="DJ45" s="146"/>
      <c r="DK45" s="147"/>
      <c r="DL45" s="147"/>
      <c r="DM45" s="147"/>
      <c r="DN45" s="147"/>
      <c r="DO45" s="146"/>
      <c r="DP45" s="147"/>
      <c r="DQ45" s="147"/>
      <c r="DR45" s="147"/>
      <c r="DS45" s="147"/>
      <c r="DT45" s="146"/>
      <c r="DU45" s="147"/>
      <c r="DV45" s="147"/>
      <c r="DW45" s="147"/>
      <c r="DX45" s="147"/>
      <c r="DY45" s="146"/>
      <c r="DZ45" s="147"/>
      <c r="EA45" s="147"/>
      <c r="EB45" s="147"/>
      <c r="EC45" s="147"/>
      <c r="ED45" s="146"/>
      <c r="EE45" s="147"/>
      <c r="EF45" s="147"/>
      <c r="EG45" s="147"/>
      <c r="EH45" s="147"/>
      <c r="EI45" s="146"/>
      <c r="EJ45" s="147"/>
      <c r="EK45" s="147"/>
      <c r="EL45" s="147"/>
      <c r="EM45" s="147"/>
      <c r="EN45" s="146"/>
      <c r="EO45" s="147"/>
      <c r="EP45" s="147"/>
      <c r="EQ45" s="147"/>
      <c r="ER45" s="147"/>
      <c r="ES45" s="146"/>
      <c r="ET45" s="147"/>
      <c r="EU45" s="147"/>
      <c r="EV45" s="147"/>
      <c r="EW45" s="147"/>
      <c r="EX45" s="146"/>
      <c r="EY45" s="147"/>
      <c r="EZ45" s="147"/>
      <c r="FA45" s="147"/>
      <c r="FB45" s="147"/>
      <c r="FC45" s="146"/>
      <c r="FD45" s="147"/>
      <c r="FE45" s="147"/>
      <c r="FF45" s="147"/>
      <c r="FG45" s="147"/>
      <c r="FH45" s="146"/>
      <c r="FI45" s="147"/>
      <c r="FJ45" s="147"/>
      <c r="FK45" s="147"/>
      <c r="FL45" s="147"/>
      <c r="FM45" s="146"/>
      <c r="FN45" s="147"/>
      <c r="FO45" s="147"/>
      <c r="FP45" s="147"/>
      <c r="FQ45" s="147"/>
      <c r="FR45" s="146"/>
      <c r="FS45" s="147"/>
      <c r="FT45" s="147"/>
      <c r="FU45" s="147"/>
      <c r="FV45" s="147"/>
      <c r="FW45" s="146"/>
      <c r="FX45" s="147"/>
      <c r="FY45" s="147"/>
      <c r="FZ45" s="147"/>
      <c r="GA45" s="147"/>
      <c r="GB45" s="146"/>
      <c r="GC45" s="147"/>
      <c r="GD45" s="147"/>
      <c r="GE45" s="147"/>
      <c r="GF45" s="147"/>
      <c r="GG45" s="146"/>
      <c r="GH45" s="147"/>
      <c r="GI45" s="147"/>
      <c r="GJ45" s="147"/>
      <c r="GK45" s="147"/>
      <c r="GL45" s="146"/>
      <c r="GM45" s="147"/>
      <c r="GN45" s="147"/>
      <c r="GO45" s="147"/>
      <c r="GP45" s="147"/>
      <c r="GQ45" s="146"/>
      <c r="GR45" s="147"/>
      <c r="GS45" s="147"/>
      <c r="GT45" s="147"/>
      <c r="GU45" s="147"/>
      <c r="GV45" s="146"/>
      <c r="GW45" s="147"/>
      <c r="GX45" s="147"/>
      <c r="GY45" s="147"/>
      <c r="GZ45" s="147"/>
      <c r="HA45" s="146"/>
      <c r="HB45" s="147"/>
      <c r="HC45" s="147"/>
      <c r="HD45" s="147"/>
      <c r="HE45" s="147"/>
      <c r="HF45" s="146"/>
      <c r="HG45" s="147"/>
      <c r="HH45" s="147"/>
      <c r="HI45" s="147"/>
      <c r="HJ45" s="147"/>
      <c r="HK45" s="146"/>
      <c r="HL45" s="147"/>
      <c r="HM45" s="147"/>
      <c r="HN45" s="147"/>
      <c r="HO45" s="147"/>
      <c r="HP45" s="21" t="str">
        <f>IF(Planilha!G317&lt;&gt;HP44,"VERIFIQUE","")</f>
        <v/>
      </c>
    </row>
    <row r="46" spans="1:224" ht="9" x14ac:dyDescent="0.15">
      <c r="A46" s="175" t="str">
        <f>Planilha!A319</f>
        <v>10</v>
      </c>
      <c r="B46" s="156"/>
      <c r="C46" s="182"/>
      <c r="D46" s="703"/>
      <c r="E46" s="704"/>
      <c r="F46" s="704"/>
      <c r="G46" s="704"/>
      <c r="H46" s="704"/>
      <c r="I46" s="703"/>
      <c r="J46" s="704"/>
      <c r="K46" s="705"/>
      <c r="L46" s="705"/>
      <c r="M46" s="705"/>
      <c r="N46" s="703"/>
      <c r="O46" s="704"/>
      <c r="P46" s="706"/>
      <c r="Q46" s="706"/>
      <c r="R46" s="706"/>
      <c r="S46" s="707"/>
      <c r="T46" s="708"/>
      <c r="U46" s="709"/>
      <c r="V46" s="709"/>
      <c r="W46" s="709"/>
      <c r="X46" s="707"/>
      <c r="Y46" s="708"/>
      <c r="Z46" s="709"/>
      <c r="AA46" s="709"/>
      <c r="AB46" s="709"/>
      <c r="AC46" s="707"/>
      <c r="AD46" s="708"/>
      <c r="AE46" s="709"/>
      <c r="AF46" s="709"/>
      <c r="AG46" s="709"/>
      <c r="AH46" s="707"/>
      <c r="AI46" s="708"/>
      <c r="AJ46" s="709"/>
      <c r="AK46" s="709"/>
      <c r="AL46" s="709"/>
      <c r="AM46" s="707"/>
      <c r="AN46" s="708"/>
      <c r="AO46" s="709"/>
      <c r="AP46" s="709"/>
      <c r="AQ46" s="709"/>
      <c r="AR46" s="707"/>
      <c r="AS46" s="708"/>
      <c r="AT46" s="709"/>
      <c r="AU46" s="709"/>
      <c r="AV46" s="709"/>
      <c r="AW46" s="16"/>
      <c r="AX46" s="17"/>
      <c r="AY46" s="19"/>
      <c r="AZ46" s="19"/>
      <c r="BA46" s="19"/>
      <c r="BB46" s="16"/>
      <c r="BC46" s="17"/>
      <c r="BD46" s="19"/>
      <c r="BE46" s="19"/>
      <c r="BF46" s="19"/>
      <c r="BG46" s="16"/>
      <c r="BH46" s="17"/>
      <c r="BI46" s="19"/>
      <c r="BJ46" s="19"/>
      <c r="BK46" s="19"/>
      <c r="BL46" s="16"/>
      <c r="BM46" s="17"/>
      <c r="BN46" s="19"/>
      <c r="BO46" s="19"/>
      <c r="BP46" s="19"/>
      <c r="BQ46" s="16"/>
      <c r="BR46" s="17"/>
      <c r="BS46" s="19"/>
      <c r="BT46" s="19"/>
      <c r="BU46" s="19"/>
      <c r="BV46" s="16"/>
      <c r="BW46" s="17"/>
      <c r="BX46" s="19"/>
      <c r="BY46" s="19"/>
      <c r="BZ46" s="19"/>
      <c r="CA46" s="16"/>
      <c r="CB46" s="17"/>
      <c r="CC46" s="19"/>
      <c r="CD46" s="19"/>
      <c r="CE46" s="19"/>
      <c r="CF46" s="16"/>
      <c r="CG46" s="17"/>
      <c r="CH46" s="19"/>
      <c r="CI46" s="19"/>
      <c r="CJ46" s="19"/>
      <c r="CK46" s="16"/>
      <c r="CL46" s="17"/>
      <c r="CM46" s="19"/>
      <c r="CN46" s="19"/>
      <c r="CO46" s="19"/>
      <c r="CP46" s="16"/>
      <c r="CQ46" s="17"/>
      <c r="CR46" s="19"/>
      <c r="CS46" s="19"/>
      <c r="CT46" s="19"/>
      <c r="CU46" s="16"/>
      <c r="CV46" s="17"/>
      <c r="CW46" s="19"/>
      <c r="CX46" s="19"/>
      <c r="CY46" s="19"/>
      <c r="CZ46" s="16"/>
      <c r="DA46" s="17"/>
      <c r="DB46" s="19"/>
      <c r="DC46" s="19"/>
      <c r="DD46" s="19"/>
      <c r="DE46" s="16"/>
      <c r="DF46" s="17"/>
      <c r="DG46" s="19"/>
      <c r="DH46" s="19"/>
      <c r="DI46" s="19"/>
      <c r="DJ46" s="16"/>
      <c r="DK46" s="17"/>
      <c r="DL46" s="19"/>
      <c r="DM46" s="19"/>
      <c r="DN46" s="19"/>
      <c r="DO46" s="16"/>
      <c r="DP46" s="17"/>
      <c r="DQ46" s="19"/>
      <c r="DR46" s="19"/>
      <c r="DS46" s="19"/>
      <c r="DT46" s="16"/>
      <c r="DU46" s="17"/>
      <c r="DV46" s="17"/>
      <c r="DW46" s="17"/>
      <c r="DX46" s="17"/>
      <c r="DY46" s="16"/>
      <c r="DZ46" s="17"/>
      <c r="EA46" s="18"/>
      <c r="EB46" s="18"/>
      <c r="EC46" s="18"/>
      <c r="ED46" s="16"/>
      <c r="EE46" s="17"/>
      <c r="EF46" s="19"/>
      <c r="EG46" s="19"/>
      <c r="EH46" s="19"/>
      <c r="EI46" s="16"/>
      <c r="EJ46" s="17"/>
      <c r="EK46" s="19"/>
      <c r="EL46" s="19"/>
      <c r="EM46" s="19"/>
      <c r="EN46" s="16"/>
      <c r="EO46" s="17"/>
      <c r="EP46" s="19"/>
      <c r="EQ46" s="19"/>
      <c r="ER46" s="19"/>
      <c r="ES46" s="16"/>
      <c r="ET46" s="17"/>
      <c r="EU46" s="19"/>
      <c r="EV46" s="19"/>
      <c r="EW46" s="19"/>
      <c r="EX46" s="16"/>
      <c r="EY46" s="17"/>
      <c r="EZ46" s="19"/>
      <c r="FA46" s="19"/>
      <c r="FB46" s="19"/>
      <c r="FC46" s="16"/>
      <c r="FD46" s="17"/>
      <c r="FE46" s="19"/>
      <c r="FF46" s="19"/>
      <c r="FG46" s="19"/>
      <c r="FH46" s="16"/>
      <c r="FI46" s="17"/>
      <c r="FJ46" s="19"/>
      <c r="FK46" s="19"/>
      <c r="FL46" s="19"/>
      <c r="FM46" s="16"/>
      <c r="FN46" s="17"/>
      <c r="FO46" s="19"/>
      <c r="FP46" s="19"/>
      <c r="FQ46" s="19"/>
      <c r="FR46" s="16"/>
      <c r="FS46" s="17"/>
      <c r="FT46" s="19"/>
      <c r="FU46" s="19"/>
      <c r="FV46" s="19"/>
      <c r="FW46" s="16"/>
      <c r="FX46" s="17"/>
      <c r="FY46" s="19"/>
      <c r="FZ46" s="19"/>
      <c r="GA46" s="19"/>
      <c r="GB46" s="16"/>
      <c r="GC46" s="17"/>
      <c r="GD46" s="19"/>
      <c r="GE46" s="19"/>
      <c r="GF46" s="19"/>
      <c r="GG46" s="16"/>
      <c r="GH46" s="17"/>
      <c r="GI46" s="19"/>
      <c r="GJ46" s="19"/>
      <c r="GK46" s="19"/>
      <c r="GL46" s="16"/>
      <c r="GM46" s="17"/>
      <c r="GN46" s="19"/>
      <c r="GO46" s="19"/>
      <c r="GP46" s="19"/>
      <c r="GQ46" s="16"/>
      <c r="GR46" s="17"/>
      <c r="GS46" s="19"/>
      <c r="GT46" s="19"/>
      <c r="GU46" s="19"/>
      <c r="GV46" s="16"/>
      <c r="GW46" s="17"/>
      <c r="GX46" s="19"/>
      <c r="GY46" s="19"/>
      <c r="GZ46" s="19"/>
      <c r="HA46" s="16"/>
      <c r="HB46" s="17"/>
      <c r="HC46" s="19"/>
      <c r="HD46" s="19"/>
      <c r="HE46" s="19"/>
      <c r="HF46" s="16"/>
      <c r="HG46" s="17"/>
      <c r="HH46" s="19"/>
      <c r="HI46" s="19"/>
      <c r="HJ46" s="19"/>
      <c r="HK46" s="16"/>
      <c r="HL46" s="17"/>
      <c r="HM46" s="19"/>
      <c r="HN46" s="19"/>
      <c r="HO46" s="19"/>
      <c r="HP46" s="177"/>
    </row>
    <row r="47" spans="1:224" ht="9" x14ac:dyDescent="0.15">
      <c r="A47" s="175"/>
      <c r="B47" s="156" t="str">
        <f>Planilha!B319</f>
        <v>DEPÓSITO DE LIXO E ALMOXARIFADO</v>
      </c>
      <c r="C47" s="183"/>
      <c r="D47" s="7"/>
      <c r="E47" s="6">
        <f>Planilha!$G$336*Cronograma!D48</f>
        <v>0</v>
      </c>
      <c r="F47" s="6"/>
      <c r="G47" s="6"/>
      <c r="H47" s="6"/>
      <c r="I47" s="7"/>
      <c r="J47" s="6">
        <f>Planilha!$G$336*Cronograma!I48</f>
        <v>0</v>
      </c>
      <c r="K47" s="6"/>
      <c r="L47" s="6"/>
      <c r="M47" s="6"/>
      <c r="N47" s="7"/>
      <c r="O47" s="6">
        <f>Planilha!$G$336*Cronograma!N48</f>
        <v>0</v>
      </c>
      <c r="P47" s="6"/>
      <c r="Q47" s="6"/>
      <c r="R47" s="6"/>
      <c r="S47" s="7"/>
      <c r="T47" s="6">
        <f>Planilha!$G$336*Cronograma!S48</f>
        <v>0</v>
      </c>
      <c r="U47" s="6"/>
      <c r="V47" s="6"/>
      <c r="W47" s="6"/>
      <c r="X47" s="7"/>
      <c r="Y47" s="6">
        <f>Planilha!$G$336*Cronograma!X48</f>
        <v>0</v>
      </c>
      <c r="Z47" s="6"/>
      <c r="AA47" s="6"/>
      <c r="AB47" s="6"/>
      <c r="AC47" s="7"/>
      <c r="AD47" s="6">
        <f>Planilha!$G$336*Cronograma!AC48</f>
        <v>0</v>
      </c>
      <c r="AE47" s="6"/>
      <c r="AF47" s="6"/>
      <c r="AG47" s="6"/>
      <c r="AH47" s="7"/>
      <c r="AI47" s="6">
        <f>Planilha!$G$336*Cronograma!AH48</f>
        <v>0</v>
      </c>
      <c r="AJ47" s="6"/>
      <c r="AK47" s="6"/>
      <c r="AL47" s="6"/>
      <c r="AM47" s="7"/>
      <c r="AN47" s="6">
        <f>Planilha!$G$336*Cronograma!AM48</f>
        <v>0</v>
      </c>
      <c r="AO47" s="6"/>
      <c r="AP47" s="6"/>
      <c r="AQ47" s="6"/>
      <c r="AR47" s="7"/>
      <c r="AS47" s="6">
        <f>Planilha!$G$336*Cronograma!AR48</f>
        <v>0</v>
      </c>
      <c r="AT47" s="6"/>
      <c r="AU47" s="6"/>
      <c r="AV47" s="6"/>
      <c r="AW47" s="7"/>
      <c r="AX47" s="6">
        <f>Planilha!$G$336*Cronograma!AW48</f>
        <v>0</v>
      </c>
      <c r="AY47" s="6"/>
      <c r="AZ47" s="6"/>
      <c r="BA47" s="6"/>
      <c r="BB47" s="7"/>
      <c r="BC47" s="6">
        <f>Planilha!$G$336*Cronograma!BB48</f>
        <v>0</v>
      </c>
      <c r="BD47" s="6"/>
      <c r="BE47" s="6"/>
      <c r="BF47" s="6"/>
      <c r="BG47" s="7"/>
      <c r="BH47" s="6">
        <f>Planilha!$G$336*Cronograma!BG48</f>
        <v>0</v>
      </c>
      <c r="BI47" s="6"/>
      <c r="BJ47" s="6"/>
      <c r="BK47" s="6"/>
      <c r="BL47" s="7"/>
      <c r="BM47" s="6">
        <f>Planilha!$G$336*Cronograma!BL48</f>
        <v>0</v>
      </c>
      <c r="BN47" s="6"/>
      <c r="BO47" s="6"/>
      <c r="BP47" s="6"/>
      <c r="BQ47" s="7"/>
      <c r="BR47" s="6">
        <f>Planilha!$G$336*Cronograma!BQ48</f>
        <v>0</v>
      </c>
      <c r="BS47" s="6"/>
      <c r="BT47" s="6"/>
      <c r="BU47" s="6"/>
      <c r="BV47" s="7"/>
      <c r="BW47" s="6">
        <f>Planilha!$G$336*Cronograma!BV48</f>
        <v>0</v>
      </c>
      <c r="BX47" s="6"/>
      <c r="BY47" s="6"/>
      <c r="BZ47" s="6"/>
      <c r="CA47" s="7"/>
      <c r="CB47" s="6">
        <f>Planilha!$G$336*Cronograma!CA48</f>
        <v>0</v>
      </c>
      <c r="CC47" s="6"/>
      <c r="CD47" s="6"/>
      <c r="CE47" s="6"/>
      <c r="CF47" s="7"/>
      <c r="CG47" s="6">
        <f>Planilha!$G$336*Cronograma!CF48</f>
        <v>0</v>
      </c>
      <c r="CH47" s="6"/>
      <c r="CI47" s="6"/>
      <c r="CJ47" s="6"/>
      <c r="CK47" s="7"/>
      <c r="CL47" s="6">
        <f>Planilha!$G$336*Cronograma!CK48</f>
        <v>0</v>
      </c>
      <c r="CM47" s="6"/>
      <c r="CN47" s="6"/>
      <c r="CO47" s="6"/>
      <c r="CP47" s="7"/>
      <c r="CQ47" s="6">
        <f>Planilha!$G$336*Cronograma!CP48</f>
        <v>0</v>
      </c>
      <c r="CR47" s="6"/>
      <c r="CS47" s="6"/>
      <c r="CT47" s="6"/>
      <c r="CU47" s="7"/>
      <c r="CV47" s="6">
        <f>Planilha!$G$336*Cronograma!CU48</f>
        <v>0</v>
      </c>
      <c r="CW47" s="6"/>
      <c r="CX47" s="6"/>
      <c r="CY47" s="6"/>
      <c r="CZ47" s="7"/>
      <c r="DA47" s="6">
        <f>Planilha!$G$336*Cronograma!CZ48</f>
        <v>0</v>
      </c>
      <c r="DB47" s="6"/>
      <c r="DC47" s="6"/>
      <c r="DD47" s="6"/>
      <c r="DE47" s="7"/>
      <c r="DF47" s="6">
        <f>Planilha!$G$336*Cronograma!DE48</f>
        <v>0</v>
      </c>
      <c r="DG47" s="6"/>
      <c r="DH47" s="6"/>
      <c r="DI47" s="6"/>
      <c r="DJ47" s="7"/>
      <c r="DK47" s="6">
        <f>Planilha!$G$336*Cronograma!DJ48</f>
        <v>0</v>
      </c>
      <c r="DL47" s="6"/>
      <c r="DM47" s="6"/>
      <c r="DN47" s="6"/>
      <c r="DO47" s="7"/>
      <c r="DP47" s="6">
        <f>Planilha!$G$336*Cronograma!DO48</f>
        <v>0</v>
      </c>
      <c r="DQ47" s="6"/>
      <c r="DR47" s="6"/>
      <c r="DS47" s="6"/>
      <c r="DT47" s="7"/>
      <c r="DU47" s="6">
        <f>Planilha!$G$336*Cronograma!DT48</f>
        <v>0</v>
      </c>
      <c r="DV47" s="6"/>
      <c r="DW47" s="6"/>
      <c r="DX47" s="6"/>
      <c r="DY47" s="7"/>
      <c r="DZ47" s="6">
        <f>Planilha!$G$336*Cronograma!DY48</f>
        <v>0</v>
      </c>
      <c r="EA47" s="6"/>
      <c r="EB47" s="6"/>
      <c r="EC47" s="6"/>
      <c r="ED47" s="7"/>
      <c r="EE47" s="6">
        <f>Planilha!$G$336*Cronograma!ED48</f>
        <v>0</v>
      </c>
      <c r="EF47" s="6"/>
      <c r="EG47" s="6"/>
      <c r="EH47" s="6"/>
      <c r="EI47" s="7"/>
      <c r="EJ47" s="6">
        <f>Planilha!$G$336*Cronograma!EI48</f>
        <v>0</v>
      </c>
      <c r="EK47" s="6"/>
      <c r="EL47" s="6"/>
      <c r="EM47" s="6"/>
      <c r="EN47" s="7"/>
      <c r="EO47" s="6">
        <f>Planilha!$G$336*Cronograma!EN48</f>
        <v>0</v>
      </c>
      <c r="EP47" s="6"/>
      <c r="EQ47" s="6"/>
      <c r="ER47" s="6"/>
      <c r="ES47" s="7"/>
      <c r="ET47" s="6">
        <f>Planilha!$G$336*Cronograma!ES48</f>
        <v>0</v>
      </c>
      <c r="EU47" s="6"/>
      <c r="EV47" s="6"/>
      <c r="EW47" s="6"/>
      <c r="EX47" s="7"/>
      <c r="EY47" s="6">
        <f>Planilha!$G$336*Cronograma!EX48</f>
        <v>0</v>
      </c>
      <c r="EZ47" s="6"/>
      <c r="FA47" s="6"/>
      <c r="FB47" s="6"/>
      <c r="FC47" s="7"/>
      <c r="FD47" s="6">
        <f>Planilha!$G$336*Cronograma!FC48</f>
        <v>0</v>
      </c>
      <c r="FE47" s="6"/>
      <c r="FF47" s="6"/>
      <c r="FG47" s="6"/>
      <c r="FH47" s="7"/>
      <c r="FI47" s="6">
        <f>Planilha!$G$336*Cronograma!FH48</f>
        <v>0</v>
      </c>
      <c r="FJ47" s="6"/>
      <c r="FK47" s="6"/>
      <c r="FL47" s="6"/>
      <c r="FM47" s="7"/>
      <c r="FN47" s="6">
        <f>Planilha!$G$336*Cronograma!FM48</f>
        <v>0</v>
      </c>
      <c r="FO47" s="6"/>
      <c r="FP47" s="6"/>
      <c r="FQ47" s="6"/>
      <c r="FR47" s="7"/>
      <c r="FS47" s="6">
        <f>Planilha!$G$336*Cronograma!FR48</f>
        <v>0</v>
      </c>
      <c r="FT47" s="6"/>
      <c r="FU47" s="6"/>
      <c r="FV47" s="6"/>
      <c r="FW47" s="7"/>
      <c r="FX47" s="6">
        <f>Planilha!$G$336*Cronograma!FW48</f>
        <v>0</v>
      </c>
      <c r="FY47" s="6"/>
      <c r="FZ47" s="6"/>
      <c r="GA47" s="6"/>
      <c r="GB47" s="7"/>
      <c r="GC47" s="6">
        <f>Planilha!$G$336*Cronograma!GB48</f>
        <v>0</v>
      </c>
      <c r="GD47" s="6"/>
      <c r="GE47" s="6"/>
      <c r="GF47" s="6"/>
      <c r="GG47" s="7"/>
      <c r="GH47" s="6">
        <f>Planilha!$G$336*Cronograma!GG48</f>
        <v>0</v>
      </c>
      <c r="GI47" s="6"/>
      <c r="GJ47" s="6"/>
      <c r="GK47" s="6"/>
      <c r="GL47" s="7"/>
      <c r="GM47" s="6">
        <f>Planilha!$G$336*Cronograma!GL48</f>
        <v>0</v>
      </c>
      <c r="GN47" s="6"/>
      <c r="GO47" s="6"/>
      <c r="GP47" s="6"/>
      <c r="GQ47" s="7"/>
      <c r="GR47" s="6">
        <f>Planilha!$G$336*Cronograma!GQ48</f>
        <v>0</v>
      </c>
      <c r="GS47" s="6"/>
      <c r="GT47" s="6"/>
      <c r="GU47" s="6"/>
      <c r="GV47" s="7"/>
      <c r="GW47" s="6">
        <f>Planilha!$G$336*Cronograma!GV48</f>
        <v>0</v>
      </c>
      <c r="GX47" s="6"/>
      <c r="GY47" s="6"/>
      <c r="GZ47" s="6"/>
      <c r="HA47" s="7"/>
      <c r="HB47" s="6">
        <f>Planilha!$G$336*Cronograma!HA48</f>
        <v>0</v>
      </c>
      <c r="HC47" s="6"/>
      <c r="HD47" s="6"/>
      <c r="HE47" s="6"/>
      <c r="HF47" s="7"/>
      <c r="HG47" s="6">
        <f>Planilha!$G$336*Cronograma!HF48</f>
        <v>0</v>
      </c>
      <c r="HH47" s="6"/>
      <c r="HI47" s="6"/>
      <c r="HJ47" s="6"/>
      <c r="HK47" s="7"/>
      <c r="HL47" s="6">
        <f>Planilha!$G$336*Cronograma!HK48</f>
        <v>0</v>
      </c>
      <c r="HM47" s="6"/>
      <c r="HN47" s="6"/>
      <c r="HO47" s="6"/>
      <c r="HP47" s="179">
        <f>SUM(D47:HO47)</f>
        <v>0</v>
      </c>
    </row>
    <row r="48" spans="1:224" ht="9" x14ac:dyDescent="0.15">
      <c r="A48" s="180"/>
      <c r="B48" s="185"/>
      <c r="C48" s="187"/>
      <c r="D48" s="146">
        <v>0.1</v>
      </c>
      <c r="E48" s="147"/>
      <c r="F48" s="147"/>
      <c r="G48" s="147"/>
      <c r="H48" s="147"/>
      <c r="I48" s="146">
        <v>0.5</v>
      </c>
      <c r="J48" s="147"/>
      <c r="K48" s="147"/>
      <c r="L48" s="147"/>
      <c r="M48" s="147"/>
      <c r="N48" s="146">
        <v>0.4</v>
      </c>
      <c r="O48" s="147"/>
      <c r="P48" s="147"/>
      <c r="Q48" s="147"/>
      <c r="R48" s="147"/>
      <c r="S48" s="146"/>
      <c r="T48" s="147"/>
      <c r="U48" s="147"/>
      <c r="V48" s="147"/>
      <c r="W48" s="147"/>
      <c r="X48" s="146"/>
      <c r="Y48" s="147"/>
      <c r="Z48" s="147"/>
      <c r="AA48" s="147"/>
      <c r="AB48" s="147"/>
      <c r="AC48" s="146"/>
      <c r="AD48" s="147"/>
      <c r="AE48" s="147"/>
      <c r="AF48" s="147"/>
      <c r="AG48" s="147"/>
      <c r="AH48" s="146"/>
      <c r="AI48" s="147"/>
      <c r="AJ48" s="147"/>
      <c r="AK48" s="147"/>
      <c r="AL48" s="147"/>
      <c r="AM48" s="146"/>
      <c r="AN48" s="147"/>
      <c r="AO48" s="147"/>
      <c r="AP48" s="147"/>
      <c r="AQ48" s="147"/>
      <c r="AR48" s="146"/>
      <c r="AS48" s="147"/>
      <c r="AT48" s="147"/>
      <c r="AU48" s="147"/>
      <c r="AV48" s="147"/>
      <c r="AW48" s="146"/>
      <c r="AX48" s="147"/>
      <c r="AY48" s="147"/>
      <c r="AZ48" s="147"/>
      <c r="BA48" s="147"/>
      <c r="BB48" s="146"/>
      <c r="BC48" s="147"/>
      <c r="BD48" s="147"/>
      <c r="BE48" s="147"/>
      <c r="BF48" s="147"/>
      <c r="BG48" s="146"/>
      <c r="BH48" s="147"/>
      <c r="BI48" s="147"/>
      <c r="BJ48" s="147"/>
      <c r="BK48" s="147"/>
      <c r="BL48" s="146"/>
      <c r="BM48" s="147"/>
      <c r="BN48" s="147"/>
      <c r="BO48" s="147"/>
      <c r="BP48" s="147"/>
      <c r="BQ48" s="146"/>
      <c r="BR48" s="147"/>
      <c r="BS48" s="147"/>
      <c r="BT48" s="147"/>
      <c r="BU48" s="147"/>
      <c r="BV48" s="146"/>
      <c r="BW48" s="147"/>
      <c r="BX48" s="147"/>
      <c r="BY48" s="147"/>
      <c r="BZ48" s="147"/>
      <c r="CA48" s="146"/>
      <c r="CB48" s="147"/>
      <c r="CC48" s="147"/>
      <c r="CD48" s="147"/>
      <c r="CE48" s="147"/>
      <c r="CF48" s="146"/>
      <c r="CG48" s="147"/>
      <c r="CH48" s="147"/>
      <c r="CI48" s="147"/>
      <c r="CJ48" s="147"/>
      <c r="CK48" s="146"/>
      <c r="CL48" s="147"/>
      <c r="CM48" s="147"/>
      <c r="CN48" s="147"/>
      <c r="CO48" s="147"/>
      <c r="CP48" s="146"/>
      <c r="CQ48" s="147"/>
      <c r="CR48" s="147"/>
      <c r="CS48" s="147"/>
      <c r="CT48" s="147"/>
      <c r="CU48" s="146"/>
      <c r="CV48" s="147"/>
      <c r="CW48" s="147"/>
      <c r="CX48" s="147"/>
      <c r="CY48" s="147"/>
      <c r="CZ48" s="146"/>
      <c r="DA48" s="147"/>
      <c r="DB48" s="147"/>
      <c r="DC48" s="147"/>
      <c r="DD48" s="147"/>
      <c r="DE48" s="146"/>
      <c r="DF48" s="147"/>
      <c r="DG48" s="147"/>
      <c r="DH48" s="147"/>
      <c r="DI48" s="147"/>
      <c r="DJ48" s="146"/>
      <c r="DK48" s="147"/>
      <c r="DL48" s="147"/>
      <c r="DM48" s="147"/>
      <c r="DN48" s="147"/>
      <c r="DO48" s="146"/>
      <c r="DP48" s="147"/>
      <c r="DQ48" s="147"/>
      <c r="DR48" s="147"/>
      <c r="DS48" s="147"/>
      <c r="DT48" s="146"/>
      <c r="DU48" s="147"/>
      <c r="DV48" s="147"/>
      <c r="DW48" s="147"/>
      <c r="DX48" s="147"/>
      <c r="DY48" s="146"/>
      <c r="DZ48" s="147"/>
      <c r="EA48" s="147"/>
      <c r="EB48" s="147"/>
      <c r="EC48" s="147"/>
      <c r="ED48" s="146"/>
      <c r="EE48" s="147"/>
      <c r="EF48" s="147"/>
      <c r="EG48" s="147"/>
      <c r="EH48" s="147"/>
      <c r="EI48" s="146"/>
      <c r="EJ48" s="147"/>
      <c r="EK48" s="147"/>
      <c r="EL48" s="147"/>
      <c r="EM48" s="147"/>
      <c r="EN48" s="146"/>
      <c r="EO48" s="147"/>
      <c r="EP48" s="147"/>
      <c r="EQ48" s="147"/>
      <c r="ER48" s="147"/>
      <c r="ES48" s="146"/>
      <c r="ET48" s="147"/>
      <c r="EU48" s="147"/>
      <c r="EV48" s="147"/>
      <c r="EW48" s="147"/>
      <c r="EX48" s="146"/>
      <c r="EY48" s="147"/>
      <c r="EZ48" s="147"/>
      <c r="FA48" s="147"/>
      <c r="FB48" s="147"/>
      <c r="FC48" s="146"/>
      <c r="FD48" s="147"/>
      <c r="FE48" s="147"/>
      <c r="FF48" s="147"/>
      <c r="FG48" s="147"/>
      <c r="FH48" s="146"/>
      <c r="FI48" s="147"/>
      <c r="FJ48" s="147"/>
      <c r="FK48" s="147"/>
      <c r="FL48" s="147"/>
      <c r="FM48" s="146"/>
      <c r="FN48" s="147"/>
      <c r="FO48" s="147"/>
      <c r="FP48" s="147"/>
      <c r="FQ48" s="147"/>
      <c r="FR48" s="146"/>
      <c r="FS48" s="147"/>
      <c r="FT48" s="147"/>
      <c r="FU48" s="147"/>
      <c r="FV48" s="147"/>
      <c r="FW48" s="146"/>
      <c r="FX48" s="147"/>
      <c r="FY48" s="147"/>
      <c r="FZ48" s="147"/>
      <c r="GA48" s="147"/>
      <c r="GB48" s="146"/>
      <c r="GC48" s="147"/>
      <c r="GD48" s="147"/>
      <c r="GE48" s="147"/>
      <c r="GF48" s="147"/>
      <c r="GG48" s="146"/>
      <c r="GH48" s="147"/>
      <c r="GI48" s="147"/>
      <c r="GJ48" s="147"/>
      <c r="GK48" s="147"/>
      <c r="GL48" s="146"/>
      <c r="GM48" s="147"/>
      <c r="GN48" s="147"/>
      <c r="GO48" s="147"/>
      <c r="GP48" s="147"/>
      <c r="GQ48" s="146"/>
      <c r="GR48" s="147"/>
      <c r="GS48" s="147"/>
      <c r="GT48" s="147"/>
      <c r="GU48" s="147"/>
      <c r="GV48" s="146"/>
      <c r="GW48" s="147"/>
      <c r="GX48" s="147"/>
      <c r="GY48" s="147"/>
      <c r="GZ48" s="147"/>
      <c r="HA48" s="146"/>
      <c r="HB48" s="147"/>
      <c r="HC48" s="147"/>
      <c r="HD48" s="147"/>
      <c r="HE48" s="147"/>
      <c r="HF48" s="146"/>
      <c r="HG48" s="147"/>
      <c r="HH48" s="147"/>
      <c r="HI48" s="147"/>
      <c r="HJ48" s="147"/>
      <c r="HK48" s="146"/>
      <c r="HL48" s="147"/>
      <c r="HM48" s="147"/>
      <c r="HN48" s="147"/>
      <c r="HO48" s="147"/>
      <c r="HP48" s="21" t="str">
        <f>IF(Planilha!G336&lt;&gt;HP47,"VERIFIQUE","")</f>
        <v/>
      </c>
    </row>
    <row r="49" spans="1:224" ht="9" x14ac:dyDescent="0.15">
      <c r="A49" s="175" t="str">
        <f>Planilha!A338</f>
        <v>11</v>
      </c>
      <c r="B49" s="156"/>
      <c r="C49" s="182"/>
      <c r="D49" s="703"/>
      <c r="E49" s="704"/>
      <c r="F49" s="704"/>
      <c r="G49" s="704"/>
      <c r="H49" s="704"/>
      <c r="I49" s="703"/>
      <c r="J49" s="704"/>
      <c r="K49" s="705"/>
      <c r="L49" s="705"/>
      <c r="M49" s="705"/>
      <c r="N49" s="703"/>
      <c r="O49" s="704"/>
      <c r="P49" s="706"/>
      <c r="Q49" s="706"/>
      <c r="R49" s="706"/>
      <c r="S49" s="703"/>
      <c r="T49" s="704"/>
      <c r="U49" s="706"/>
      <c r="V49" s="706"/>
      <c r="W49" s="706"/>
      <c r="X49" s="707"/>
      <c r="Y49" s="708"/>
      <c r="Z49" s="709"/>
      <c r="AA49" s="709"/>
      <c r="AB49" s="709"/>
      <c r="AC49" s="707"/>
      <c r="AD49" s="708"/>
      <c r="AE49" s="709"/>
      <c r="AF49" s="709"/>
      <c r="AG49" s="709"/>
      <c r="AH49" s="707"/>
      <c r="AI49" s="708"/>
      <c r="AJ49" s="709"/>
      <c r="AK49" s="709"/>
      <c r="AL49" s="709"/>
      <c r="AM49" s="707"/>
      <c r="AN49" s="708"/>
      <c r="AO49" s="709"/>
      <c r="AP49" s="709"/>
      <c r="AQ49" s="709"/>
      <c r="AR49" s="707"/>
      <c r="AS49" s="708"/>
      <c r="AT49" s="709"/>
      <c r="AU49" s="709"/>
      <c r="AV49" s="709"/>
      <c r="AW49" s="16"/>
      <c r="AX49" s="17"/>
      <c r="AY49" s="19"/>
      <c r="AZ49" s="19"/>
      <c r="BA49" s="19"/>
      <c r="BB49" s="16"/>
      <c r="BC49" s="17"/>
      <c r="BD49" s="19"/>
      <c r="BE49" s="19"/>
      <c r="BF49" s="19"/>
      <c r="BG49" s="16"/>
      <c r="BH49" s="17"/>
      <c r="BI49" s="19"/>
      <c r="BJ49" s="19"/>
      <c r="BK49" s="19"/>
      <c r="BL49" s="16"/>
      <c r="BM49" s="17"/>
      <c r="BN49" s="19"/>
      <c r="BO49" s="19"/>
      <c r="BP49" s="19"/>
      <c r="BQ49" s="16"/>
      <c r="BR49" s="17"/>
      <c r="BS49" s="19"/>
      <c r="BT49" s="19"/>
      <c r="BU49" s="19"/>
      <c r="BV49" s="16"/>
      <c r="BW49" s="17"/>
      <c r="BX49" s="19"/>
      <c r="BY49" s="19"/>
      <c r="BZ49" s="19"/>
      <c r="CA49" s="16"/>
      <c r="CB49" s="17"/>
      <c r="CC49" s="19"/>
      <c r="CD49" s="19"/>
      <c r="CE49" s="19"/>
      <c r="CF49" s="16"/>
      <c r="CG49" s="17"/>
      <c r="CH49" s="19"/>
      <c r="CI49" s="19"/>
      <c r="CJ49" s="19"/>
      <c r="CK49" s="16"/>
      <c r="CL49" s="17"/>
      <c r="CM49" s="19"/>
      <c r="CN49" s="19"/>
      <c r="CO49" s="19"/>
      <c r="CP49" s="16"/>
      <c r="CQ49" s="17"/>
      <c r="CR49" s="19"/>
      <c r="CS49" s="19"/>
      <c r="CT49" s="19"/>
      <c r="CU49" s="16"/>
      <c r="CV49" s="17"/>
      <c r="CW49" s="19"/>
      <c r="CX49" s="19"/>
      <c r="CY49" s="19"/>
      <c r="CZ49" s="16"/>
      <c r="DA49" s="17"/>
      <c r="DB49" s="19"/>
      <c r="DC49" s="19"/>
      <c r="DD49" s="19"/>
      <c r="DE49" s="16"/>
      <c r="DF49" s="17"/>
      <c r="DG49" s="19"/>
      <c r="DH49" s="19"/>
      <c r="DI49" s="19"/>
      <c r="DJ49" s="16"/>
      <c r="DK49" s="17"/>
      <c r="DL49" s="19"/>
      <c r="DM49" s="19"/>
      <c r="DN49" s="19"/>
      <c r="DO49" s="16"/>
      <c r="DP49" s="17"/>
      <c r="DQ49" s="19"/>
      <c r="DR49" s="19"/>
      <c r="DS49" s="19"/>
      <c r="DT49" s="16"/>
      <c r="DU49" s="17"/>
      <c r="DV49" s="17"/>
      <c r="DW49" s="17"/>
      <c r="DX49" s="17"/>
      <c r="DY49" s="16"/>
      <c r="DZ49" s="17"/>
      <c r="EA49" s="18"/>
      <c r="EB49" s="18"/>
      <c r="EC49" s="18"/>
      <c r="ED49" s="16"/>
      <c r="EE49" s="17"/>
      <c r="EF49" s="19"/>
      <c r="EG49" s="19"/>
      <c r="EH49" s="19"/>
      <c r="EI49" s="16"/>
      <c r="EJ49" s="17"/>
      <c r="EK49" s="19"/>
      <c r="EL49" s="19"/>
      <c r="EM49" s="19"/>
      <c r="EN49" s="16"/>
      <c r="EO49" s="17"/>
      <c r="EP49" s="19"/>
      <c r="EQ49" s="19"/>
      <c r="ER49" s="19"/>
      <c r="ES49" s="16"/>
      <c r="ET49" s="17"/>
      <c r="EU49" s="19"/>
      <c r="EV49" s="19"/>
      <c r="EW49" s="19"/>
      <c r="EX49" s="16"/>
      <c r="EY49" s="17"/>
      <c r="EZ49" s="19"/>
      <c r="FA49" s="19"/>
      <c r="FB49" s="19"/>
      <c r="FC49" s="16"/>
      <c r="FD49" s="17"/>
      <c r="FE49" s="19"/>
      <c r="FF49" s="19"/>
      <c r="FG49" s="19"/>
      <c r="FH49" s="16"/>
      <c r="FI49" s="17"/>
      <c r="FJ49" s="19"/>
      <c r="FK49" s="19"/>
      <c r="FL49" s="19"/>
      <c r="FM49" s="16"/>
      <c r="FN49" s="17"/>
      <c r="FO49" s="19"/>
      <c r="FP49" s="19"/>
      <c r="FQ49" s="19"/>
      <c r="FR49" s="16"/>
      <c r="FS49" s="17"/>
      <c r="FT49" s="19"/>
      <c r="FU49" s="19"/>
      <c r="FV49" s="19"/>
      <c r="FW49" s="16"/>
      <c r="FX49" s="17"/>
      <c r="FY49" s="19"/>
      <c r="FZ49" s="19"/>
      <c r="GA49" s="19"/>
      <c r="GB49" s="16"/>
      <c r="GC49" s="17"/>
      <c r="GD49" s="19"/>
      <c r="GE49" s="19"/>
      <c r="GF49" s="19"/>
      <c r="GG49" s="16"/>
      <c r="GH49" s="17"/>
      <c r="GI49" s="19"/>
      <c r="GJ49" s="19"/>
      <c r="GK49" s="19"/>
      <c r="GL49" s="16"/>
      <c r="GM49" s="17"/>
      <c r="GN49" s="19"/>
      <c r="GO49" s="19"/>
      <c r="GP49" s="19"/>
      <c r="GQ49" s="16"/>
      <c r="GR49" s="17"/>
      <c r="GS49" s="19"/>
      <c r="GT49" s="19"/>
      <c r="GU49" s="19"/>
      <c r="GV49" s="16"/>
      <c r="GW49" s="17"/>
      <c r="GX49" s="19"/>
      <c r="GY49" s="19"/>
      <c r="GZ49" s="19"/>
      <c r="HA49" s="16"/>
      <c r="HB49" s="17"/>
      <c r="HC49" s="19"/>
      <c r="HD49" s="19"/>
      <c r="HE49" s="19"/>
      <c r="HF49" s="16"/>
      <c r="HG49" s="17"/>
      <c r="HH49" s="19"/>
      <c r="HI49" s="19"/>
      <c r="HJ49" s="19"/>
      <c r="HK49" s="16"/>
      <c r="HL49" s="17"/>
      <c r="HM49" s="19"/>
      <c r="HN49" s="19"/>
      <c r="HO49" s="19"/>
      <c r="HP49" s="177"/>
    </row>
    <row r="50" spans="1:224" ht="9" x14ac:dyDescent="0.15">
      <c r="A50" s="175"/>
      <c r="B50" s="156" t="str">
        <f>Planilha!B338</f>
        <v>PAVILHÃO DO EDIFÍCIO GARAGEM</v>
      </c>
      <c r="C50" s="183"/>
      <c r="D50" s="7"/>
      <c r="E50" s="6">
        <f>Planilha!$G$368*Cronograma!D51</f>
        <v>0</v>
      </c>
      <c r="F50" s="6"/>
      <c r="G50" s="6"/>
      <c r="H50" s="6"/>
      <c r="I50" s="7"/>
      <c r="J50" s="6">
        <f>Planilha!$G$368*Cronograma!I51</f>
        <v>0</v>
      </c>
      <c r="K50" s="6"/>
      <c r="L50" s="6"/>
      <c r="M50" s="6"/>
      <c r="N50" s="7"/>
      <c r="O50" s="6">
        <f>Planilha!$G$368*Cronograma!N51</f>
        <v>0</v>
      </c>
      <c r="P50" s="6"/>
      <c r="Q50" s="6"/>
      <c r="R50" s="6"/>
      <c r="S50" s="7"/>
      <c r="T50" s="6">
        <f>Planilha!$G$368*Cronograma!S51</f>
        <v>0</v>
      </c>
      <c r="U50" s="6"/>
      <c r="V50" s="6"/>
      <c r="W50" s="6"/>
      <c r="X50" s="7"/>
      <c r="Y50" s="6">
        <f>Planilha!$G$368*Cronograma!X51</f>
        <v>0</v>
      </c>
      <c r="Z50" s="6"/>
      <c r="AA50" s="6"/>
      <c r="AB50" s="6"/>
      <c r="AC50" s="7"/>
      <c r="AD50" s="6">
        <f>Planilha!$G$368*Cronograma!AC51</f>
        <v>0</v>
      </c>
      <c r="AE50" s="6"/>
      <c r="AF50" s="6"/>
      <c r="AG50" s="6"/>
      <c r="AH50" s="7"/>
      <c r="AI50" s="6">
        <f>Planilha!$G$368*Cronograma!AH51</f>
        <v>0</v>
      </c>
      <c r="AJ50" s="6"/>
      <c r="AK50" s="6"/>
      <c r="AL50" s="6"/>
      <c r="AM50" s="7"/>
      <c r="AN50" s="6">
        <f>Planilha!$G$368*Cronograma!AM51</f>
        <v>0</v>
      </c>
      <c r="AO50" s="6"/>
      <c r="AP50" s="6"/>
      <c r="AQ50" s="6"/>
      <c r="AR50" s="7"/>
      <c r="AS50" s="6">
        <f>Planilha!$G$368*Cronograma!AR51</f>
        <v>0</v>
      </c>
      <c r="AT50" s="6"/>
      <c r="AU50" s="6"/>
      <c r="AV50" s="6"/>
      <c r="AW50" s="7"/>
      <c r="AX50" s="6">
        <f>Planilha!$G$368*Cronograma!AW51</f>
        <v>0</v>
      </c>
      <c r="AY50" s="6"/>
      <c r="AZ50" s="6"/>
      <c r="BA50" s="6"/>
      <c r="BB50" s="7"/>
      <c r="BC50" s="6">
        <f>Planilha!$G$368*Cronograma!BB51</f>
        <v>0</v>
      </c>
      <c r="BD50" s="6"/>
      <c r="BE50" s="6"/>
      <c r="BF50" s="6"/>
      <c r="BG50" s="7"/>
      <c r="BH50" s="6">
        <f>Planilha!$G$368*Cronograma!BG51</f>
        <v>0</v>
      </c>
      <c r="BI50" s="6"/>
      <c r="BJ50" s="6"/>
      <c r="BK50" s="6"/>
      <c r="BL50" s="7"/>
      <c r="BM50" s="6">
        <f>Planilha!$G$368*Cronograma!BL51</f>
        <v>0</v>
      </c>
      <c r="BN50" s="6"/>
      <c r="BO50" s="6"/>
      <c r="BP50" s="6"/>
      <c r="BQ50" s="7"/>
      <c r="BR50" s="6">
        <f>Planilha!$G$368*Cronograma!BQ51</f>
        <v>0</v>
      </c>
      <c r="BS50" s="6"/>
      <c r="BT50" s="6"/>
      <c r="BU50" s="6"/>
      <c r="BV50" s="7"/>
      <c r="BW50" s="6">
        <f>Planilha!$G$368*Cronograma!BV51</f>
        <v>0</v>
      </c>
      <c r="BX50" s="6"/>
      <c r="BY50" s="6"/>
      <c r="BZ50" s="6"/>
      <c r="CA50" s="7"/>
      <c r="CB50" s="6">
        <f>Planilha!$G$368*Cronograma!CA51</f>
        <v>0</v>
      </c>
      <c r="CC50" s="6"/>
      <c r="CD50" s="6"/>
      <c r="CE50" s="6"/>
      <c r="CF50" s="7"/>
      <c r="CG50" s="6">
        <f>Planilha!$G$368*Cronograma!CF51</f>
        <v>0</v>
      </c>
      <c r="CH50" s="6"/>
      <c r="CI50" s="6"/>
      <c r="CJ50" s="6"/>
      <c r="CK50" s="7"/>
      <c r="CL50" s="6">
        <f>Planilha!$G$368*Cronograma!CK51</f>
        <v>0</v>
      </c>
      <c r="CM50" s="6"/>
      <c r="CN50" s="6"/>
      <c r="CO50" s="6"/>
      <c r="CP50" s="7"/>
      <c r="CQ50" s="6">
        <f>Planilha!$G$368*Cronograma!CP51</f>
        <v>0</v>
      </c>
      <c r="CR50" s="6"/>
      <c r="CS50" s="6"/>
      <c r="CT50" s="6"/>
      <c r="CU50" s="7"/>
      <c r="CV50" s="6">
        <f>Planilha!$G$368*Cronograma!CU51</f>
        <v>0</v>
      </c>
      <c r="CW50" s="6"/>
      <c r="CX50" s="6"/>
      <c r="CY50" s="6"/>
      <c r="CZ50" s="7"/>
      <c r="DA50" s="6">
        <f>Planilha!$G$368*Cronograma!CZ51</f>
        <v>0</v>
      </c>
      <c r="DB50" s="6"/>
      <c r="DC50" s="6"/>
      <c r="DD50" s="6"/>
      <c r="DE50" s="7"/>
      <c r="DF50" s="6">
        <f>Planilha!$G$368*Cronograma!DE51</f>
        <v>0</v>
      </c>
      <c r="DG50" s="6"/>
      <c r="DH50" s="6"/>
      <c r="DI50" s="6"/>
      <c r="DJ50" s="7"/>
      <c r="DK50" s="6">
        <f>Planilha!$G$368*Cronograma!DJ51</f>
        <v>0</v>
      </c>
      <c r="DL50" s="6"/>
      <c r="DM50" s="6"/>
      <c r="DN50" s="6"/>
      <c r="DO50" s="7"/>
      <c r="DP50" s="6">
        <f>Planilha!$G$368*Cronograma!DO51</f>
        <v>0</v>
      </c>
      <c r="DQ50" s="6"/>
      <c r="DR50" s="6"/>
      <c r="DS50" s="6"/>
      <c r="DT50" s="7"/>
      <c r="DU50" s="6">
        <f>Planilha!$G$368*Cronograma!DT51</f>
        <v>0</v>
      </c>
      <c r="DV50" s="6"/>
      <c r="DW50" s="6"/>
      <c r="DX50" s="6"/>
      <c r="DY50" s="7"/>
      <c r="DZ50" s="6">
        <f>Planilha!$G$368*Cronograma!DY51</f>
        <v>0</v>
      </c>
      <c r="EA50" s="6"/>
      <c r="EB50" s="6"/>
      <c r="EC50" s="6"/>
      <c r="ED50" s="7"/>
      <c r="EE50" s="6">
        <f>Planilha!$G$368*Cronograma!ED51</f>
        <v>0</v>
      </c>
      <c r="EF50" s="6"/>
      <c r="EG50" s="6"/>
      <c r="EH50" s="6"/>
      <c r="EI50" s="7"/>
      <c r="EJ50" s="6">
        <f>Planilha!$G$368*Cronograma!EI51</f>
        <v>0</v>
      </c>
      <c r="EK50" s="6"/>
      <c r="EL50" s="6"/>
      <c r="EM50" s="6"/>
      <c r="EN50" s="7"/>
      <c r="EO50" s="6">
        <f>Planilha!$G$368*Cronograma!EN51</f>
        <v>0</v>
      </c>
      <c r="EP50" s="6"/>
      <c r="EQ50" s="6"/>
      <c r="ER50" s="6"/>
      <c r="ES50" s="7"/>
      <c r="ET50" s="6">
        <f>Planilha!$G$368*Cronograma!ES51</f>
        <v>0</v>
      </c>
      <c r="EU50" s="6"/>
      <c r="EV50" s="6"/>
      <c r="EW50" s="6"/>
      <c r="EX50" s="7"/>
      <c r="EY50" s="6">
        <f>Planilha!$G$368*Cronograma!EX51</f>
        <v>0</v>
      </c>
      <c r="EZ50" s="6"/>
      <c r="FA50" s="6"/>
      <c r="FB50" s="6"/>
      <c r="FC50" s="7"/>
      <c r="FD50" s="6">
        <f>Planilha!$G$368*Cronograma!FC51</f>
        <v>0</v>
      </c>
      <c r="FE50" s="6"/>
      <c r="FF50" s="6"/>
      <c r="FG50" s="6"/>
      <c r="FH50" s="7"/>
      <c r="FI50" s="6">
        <f>Planilha!$G$368*Cronograma!FH51</f>
        <v>0</v>
      </c>
      <c r="FJ50" s="6"/>
      <c r="FK50" s="6"/>
      <c r="FL50" s="6"/>
      <c r="FM50" s="7"/>
      <c r="FN50" s="6">
        <f>Planilha!$G$368*Cronograma!FM51</f>
        <v>0</v>
      </c>
      <c r="FO50" s="6"/>
      <c r="FP50" s="6"/>
      <c r="FQ50" s="6"/>
      <c r="FR50" s="7"/>
      <c r="FS50" s="6">
        <f>Planilha!$G$368*Cronograma!FR51</f>
        <v>0</v>
      </c>
      <c r="FT50" s="6"/>
      <c r="FU50" s="6"/>
      <c r="FV50" s="6"/>
      <c r="FW50" s="7"/>
      <c r="FX50" s="6">
        <f>Planilha!$G$368*Cronograma!FW51</f>
        <v>0</v>
      </c>
      <c r="FY50" s="6"/>
      <c r="FZ50" s="6"/>
      <c r="GA50" s="6"/>
      <c r="GB50" s="7"/>
      <c r="GC50" s="6">
        <f>Planilha!$G$368*Cronograma!GB51</f>
        <v>0</v>
      </c>
      <c r="GD50" s="6"/>
      <c r="GE50" s="6"/>
      <c r="GF50" s="6"/>
      <c r="GG50" s="7"/>
      <c r="GH50" s="6">
        <f>Planilha!$G$368*Cronograma!GG51</f>
        <v>0</v>
      </c>
      <c r="GI50" s="6"/>
      <c r="GJ50" s="6"/>
      <c r="GK50" s="6"/>
      <c r="GL50" s="7"/>
      <c r="GM50" s="6">
        <f>Planilha!$G$368*Cronograma!GL51</f>
        <v>0</v>
      </c>
      <c r="GN50" s="6"/>
      <c r="GO50" s="6"/>
      <c r="GP50" s="6"/>
      <c r="GQ50" s="7"/>
      <c r="GR50" s="6">
        <f>Planilha!$G$368*Cronograma!GQ51</f>
        <v>0</v>
      </c>
      <c r="GS50" s="6"/>
      <c r="GT50" s="6"/>
      <c r="GU50" s="6"/>
      <c r="GV50" s="7"/>
      <c r="GW50" s="6">
        <f>Planilha!$G$368*Cronograma!GV51</f>
        <v>0</v>
      </c>
      <c r="GX50" s="6"/>
      <c r="GY50" s="6"/>
      <c r="GZ50" s="6"/>
      <c r="HA50" s="7"/>
      <c r="HB50" s="6">
        <f>Planilha!$G$368*Cronograma!HA51</f>
        <v>0</v>
      </c>
      <c r="HC50" s="6"/>
      <c r="HD50" s="6"/>
      <c r="HE50" s="6"/>
      <c r="HF50" s="7"/>
      <c r="HG50" s="6">
        <f>Planilha!$G$368*Cronograma!HF51</f>
        <v>0</v>
      </c>
      <c r="HH50" s="6"/>
      <c r="HI50" s="6"/>
      <c r="HJ50" s="6"/>
      <c r="HK50" s="7"/>
      <c r="HL50" s="6">
        <f>Planilha!$G$368*Cronograma!HK51</f>
        <v>0</v>
      </c>
      <c r="HM50" s="6"/>
      <c r="HN50" s="6"/>
      <c r="HO50" s="6"/>
      <c r="HP50" s="179">
        <f>SUM(D50:HO50)</f>
        <v>0</v>
      </c>
    </row>
    <row r="51" spans="1:224" ht="9" x14ac:dyDescent="0.15">
      <c r="A51" s="180"/>
      <c r="B51" s="185"/>
      <c r="C51" s="187"/>
      <c r="D51" s="146">
        <v>0.1</v>
      </c>
      <c r="E51" s="147"/>
      <c r="F51" s="147"/>
      <c r="G51" s="147"/>
      <c r="H51" s="147"/>
      <c r="I51" s="146">
        <v>0.3</v>
      </c>
      <c r="J51" s="147"/>
      <c r="K51" s="147"/>
      <c r="L51" s="147"/>
      <c r="M51" s="147"/>
      <c r="N51" s="146">
        <v>0.3</v>
      </c>
      <c r="O51" s="147"/>
      <c r="P51" s="147"/>
      <c r="Q51" s="147"/>
      <c r="R51" s="147"/>
      <c r="S51" s="146">
        <v>0.3</v>
      </c>
      <c r="T51" s="147"/>
      <c r="U51" s="147"/>
      <c r="V51" s="147"/>
      <c r="W51" s="147"/>
      <c r="X51" s="146"/>
      <c r="Y51" s="147"/>
      <c r="Z51" s="147"/>
      <c r="AA51" s="147"/>
      <c r="AB51" s="147"/>
      <c r="AC51" s="146"/>
      <c r="AD51" s="147"/>
      <c r="AE51" s="147"/>
      <c r="AF51" s="147"/>
      <c r="AG51" s="147"/>
      <c r="AH51" s="146"/>
      <c r="AI51" s="147"/>
      <c r="AJ51" s="147"/>
      <c r="AK51" s="147"/>
      <c r="AL51" s="147"/>
      <c r="AM51" s="146"/>
      <c r="AN51" s="147"/>
      <c r="AO51" s="147"/>
      <c r="AP51" s="147"/>
      <c r="AQ51" s="147"/>
      <c r="AR51" s="146"/>
      <c r="AS51" s="147"/>
      <c r="AT51" s="147"/>
      <c r="AU51" s="147"/>
      <c r="AV51" s="147"/>
      <c r="AW51" s="146"/>
      <c r="AX51" s="147"/>
      <c r="AY51" s="147"/>
      <c r="AZ51" s="147"/>
      <c r="BA51" s="147"/>
      <c r="BB51" s="146"/>
      <c r="BC51" s="147"/>
      <c r="BD51" s="147"/>
      <c r="BE51" s="147"/>
      <c r="BF51" s="147"/>
      <c r="BG51" s="146"/>
      <c r="BH51" s="147"/>
      <c r="BI51" s="147"/>
      <c r="BJ51" s="147"/>
      <c r="BK51" s="147"/>
      <c r="BL51" s="146"/>
      <c r="BM51" s="147"/>
      <c r="BN51" s="147"/>
      <c r="BO51" s="147"/>
      <c r="BP51" s="147"/>
      <c r="BQ51" s="146"/>
      <c r="BR51" s="147"/>
      <c r="BS51" s="147"/>
      <c r="BT51" s="147"/>
      <c r="BU51" s="147"/>
      <c r="BV51" s="146"/>
      <c r="BW51" s="147"/>
      <c r="BX51" s="147"/>
      <c r="BY51" s="147"/>
      <c r="BZ51" s="147"/>
      <c r="CA51" s="146"/>
      <c r="CB51" s="147"/>
      <c r="CC51" s="147"/>
      <c r="CD51" s="147"/>
      <c r="CE51" s="147"/>
      <c r="CF51" s="146"/>
      <c r="CG51" s="147"/>
      <c r="CH51" s="147"/>
      <c r="CI51" s="147"/>
      <c r="CJ51" s="147"/>
      <c r="CK51" s="146"/>
      <c r="CL51" s="147"/>
      <c r="CM51" s="147"/>
      <c r="CN51" s="147"/>
      <c r="CO51" s="147"/>
      <c r="CP51" s="146"/>
      <c r="CQ51" s="147"/>
      <c r="CR51" s="147"/>
      <c r="CS51" s="147"/>
      <c r="CT51" s="147"/>
      <c r="CU51" s="146"/>
      <c r="CV51" s="147"/>
      <c r="CW51" s="147"/>
      <c r="CX51" s="147"/>
      <c r="CY51" s="147"/>
      <c r="CZ51" s="146"/>
      <c r="DA51" s="147"/>
      <c r="DB51" s="147"/>
      <c r="DC51" s="147"/>
      <c r="DD51" s="147"/>
      <c r="DE51" s="146"/>
      <c r="DF51" s="147"/>
      <c r="DG51" s="147"/>
      <c r="DH51" s="147"/>
      <c r="DI51" s="147"/>
      <c r="DJ51" s="146"/>
      <c r="DK51" s="147"/>
      <c r="DL51" s="147"/>
      <c r="DM51" s="147"/>
      <c r="DN51" s="147"/>
      <c r="DO51" s="146"/>
      <c r="DP51" s="147"/>
      <c r="DQ51" s="147"/>
      <c r="DR51" s="147"/>
      <c r="DS51" s="147"/>
      <c r="DT51" s="146"/>
      <c r="DU51" s="147"/>
      <c r="DV51" s="147"/>
      <c r="DW51" s="147"/>
      <c r="DX51" s="147"/>
      <c r="DY51" s="146"/>
      <c r="DZ51" s="147"/>
      <c r="EA51" s="147"/>
      <c r="EB51" s="147"/>
      <c r="EC51" s="147"/>
      <c r="ED51" s="146"/>
      <c r="EE51" s="147"/>
      <c r="EF51" s="147"/>
      <c r="EG51" s="147"/>
      <c r="EH51" s="147"/>
      <c r="EI51" s="146"/>
      <c r="EJ51" s="147"/>
      <c r="EK51" s="147"/>
      <c r="EL51" s="147"/>
      <c r="EM51" s="147"/>
      <c r="EN51" s="146"/>
      <c r="EO51" s="147"/>
      <c r="EP51" s="147"/>
      <c r="EQ51" s="147"/>
      <c r="ER51" s="147"/>
      <c r="ES51" s="146"/>
      <c r="ET51" s="147"/>
      <c r="EU51" s="147"/>
      <c r="EV51" s="147"/>
      <c r="EW51" s="147"/>
      <c r="EX51" s="146"/>
      <c r="EY51" s="147"/>
      <c r="EZ51" s="147"/>
      <c r="FA51" s="147"/>
      <c r="FB51" s="147"/>
      <c r="FC51" s="146"/>
      <c r="FD51" s="147"/>
      <c r="FE51" s="147"/>
      <c r="FF51" s="147"/>
      <c r="FG51" s="147"/>
      <c r="FH51" s="146"/>
      <c r="FI51" s="147"/>
      <c r="FJ51" s="147"/>
      <c r="FK51" s="147"/>
      <c r="FL51" s="147"/>
      <c r="FM51" s="146"/>
      <c r="FN51" s="147"/>
      <c r="FO51" s="147"/>
      <c r="FP51" s="147"/>
      <c r="FQ51" s="147"/>
      <c r="FR51" s="146"/>
      <c r="FS51" s="147"/>
      <c r="FT51" s="147"/>
      <c r="FU51" s="147"/>
      <c r="FV51" s="147"/>
      <c r="FW51" s="146"/>
      <c r="FX51" s="147"/>
      <c r="FY51" s="147"/>
      <c r="FZ51" s="147"/>
      <c r="GA51" s="147"/>
      <c r="GB51" s="146"/>
      <c r="GC51" s="147"/>
      <c r="GD51" s="147"/>
      <c r="GE51" s="147"/>
      <c r="GF51" s="147"/>
      <c r="GG51" s="146"/>
      <c r="GH51" s="147"/>
      <c r="GI51" s="147"/>
      <c r="GJ51" s="147"/>
      <c r="GK51" s="147"/>
      <c r="GL51" s="146"/>
      <c r="GM51" s="147"/>
      <c r="GN51" s="147"/>
      <c r="GO51" s="147"/>
      <c r="GP51" s="147"/>
      <c r="GQ51" s="146"/>
      <c r="GR51" s="147"/>
      <c r="GS51" s="147"/>
      <c r="GT51" s="147"/>
      <c r="GU51" s="147"/>
      <c r="GV51" s="146"/>
      <c r="GW51" s="147"/>
      <c r="GX51" s="147"/>
      <c r="GY51" s="147"/>
      <c r="GZ51" s="147"/>
      <c r="HA51" s="146"/>
      <c r="HB51" s="147"/>
      <c r="HC51" s="147"/>
      <c r="HD51" s="147"/>
      <c r="HE51" s="147"/>
      <c r="HF51" s="146"/>
      <c r="HG51" s="147"/>
      <c r="HH51" s="147"/>
      <c r="HI51" s="147"/>
      <c r="HJ51" s="147"/>
      <c r="HK51" s="146"/>
      <c r="HL51" s="147"/>
      <c r="HM51" s="147"/>
      <c r="HN51" s="147"/>
      <c r="HO51" s="147"/>
      <c r="HP51" s="21" t="str">
        <f>IF(Planilha!G368&lt;&gt;HP50,"VERIFIQUE","")</f>
        <v/>
      </c>
    </row>
    <row r="52" spans="1:224" ht="9" x14ac:dyDescent="0.15">
      <c r="A52" s="175" t="str">
        <f>Planilha!A370</f>
        <v>12</v>
      </c>
      <c r="B52" s="156"/>
      <c r="C52" s="182"/>
      <c r="D52" s="707"/>
      <c r="E52" s="708"/>
      <c r="F52" s="708"/>
      <c r="G52" s="708"/>
      <c r="H52" s="708"/>
      <c r="I52" s="707"/>
      <c r="J52" s="708"/>
      <c r="K52" s="710"/>
      <c r="L52" s="710"/>
      <c r="M52" s="710"/>
      <c r="N52" s="703"/>
      <c r="O52" s="704"/>
      <c r="P52" s="706"/>
      <c r="Q52" s="706"/>
      <c r="R52" s="706"/>
      <c r="S52" s="703"/>
      <c r="T52" s="704"/>
      <c r="U52" s="706"/>
      <c r="V52" s="706"/>
      <c r="W52" s="706"/>
      <c r="X52" s="703"/>
      <c r="Y52" s="704"/>
      <c r="Z52" s="706"/>
      <c r="AA52" s="706"/>
      <c r="AB52" s="706"/>
      <c r="AC52" s="703"/>
      <c r="AD52" s="704"/>
      <c r="AE52" s="706"/>
      <c r="AF52" s="706"/>
      <c r="AG52" s="706"/>
      <c r="AH52" s="703"/>
      <c r="AI52" s="704"/>
      <c r="AJ52" s="706"/>
      <c r="AK52" s="706"/>
      <c r="AL52" s="706"/>
      <c r="AM52" s="707"/>
      <c r="AN52" s="708"/>
      <c r="AO52" s="709"/>
      <c r="AP52" s="709"/>
      <c r="AQ52" s="709"/>
      <c r="AR52" s="707"/>
      <c r="AS52" s="708"/>
      <c r="AT52" s="709"/>
      <c r="AU52" s="709"/>
      <c r="AV52" s="709"/>
      <c r="AW52" s="16"/>
      <c r="AX52" s="17"/>
      <c r="AY52" s="19"/>
      <c r="AZ52" s="19"/>
      <c r="BA52" s="19"/>
      <c r="BB52" s="16"/>
      <c r="BC52" s="17"/>
      <c r="BD52" s="19"/>
      <c r="BE52" s="19"/>
      <c r="BF52" s="19"/>
      <c r="BG52" s="16"/>
      <c r="BH52" s="17"/>
      <c r="BI52" s="19"/>
      <c r="BJ52" s="19"/>
      <c r="BK52" s="19"/>
      <c r="BL52" s="16"/>
      <c r="BM52" s="17"/>
      <c r="BN52" s="19"/>
      <c r="BO52" s="19"/>
      <c r="BP52" s="19"/>
      <c r="BQ52" s="16"/>
      <c r="BR52" s="17"/>
      <c r="BS52" s="19"/>
      <c r="BT52" s="19"/>
      <c r="BU52" s="19"/>
      <c r="BV52" s="16"/>
      <c r="BW52" s="17"/>
      <c r="BX52" s="19"/>
      <c r="BY52" s="19"/>
      <c r="BZ52" s="19"/>
      <c r="CA52" s="16"/>
      <c r="CB52" s="17"/>
      <c r="CC52" s="19"/>
      <c r="CD52" s="19"/>
      <c r="CE52" s="19"/>
      <c r="CF52" s="16"/>
      <c r="CG52" s="17"/>
      <c r="CH52" s="19"/>
      <c r="CI52" s="19"/>
      <c r="CJ52" s="19"/>
      <c r="CK52" s="16"/>
      <c r="CL52" s="17"/>
      <c r="CM52" s="19"/>
      <c r="CN52" s="19"/>
      <c r="CO52" s="19"/>
      <c r="CP52" s="16"/>
      <c r="CQ52" s="17"/>
      <c r="CR52" s="19"/>
      <c r="CS52" s="19"/>
      <c r="CT52" s="19"/>
      <c r="CU52" s="16"/>
      <c r="CV52" s="17"/>
      <c r="CW52" s="19"/>
      <c r="CX52" s="19"/>
      <c r="CY52" s="19"/>
      <c r="CZ52" s="16"/>
      <c r="DA52" s="17"/>
      <c r="DB52" s="19"/>
      <c r="DC52" s="19"/>
      <c r="DD52" s="19"/>
      <c r="DE52" s="16"/>
      <c r="DF52" s="17"/>
      <c r="DG52" s="19"/>
      <c r="DH52" s="19"/>
      <c r="DI52" s="19"/>
      <c r="DJ52" s="16"/>
      <c r="DK52" s="17"/>
      <c r="DL52" s="19"/>
      <c r="DM52" s="19"/>
      <c r="DN52" s="19"/>
      <c r="DO52" s="16"/>
      <c r="DP52" s="17"/>
      <c r="DQ52" s="19"/>
      <c r="DR52" s="19"/>
      <c r="DS52" s="19"/>
      <c r="DT52" s="16"/>
      <c r="DU52" s="17"/>
      <c r="DV52" s="17"/>
      <c r="DW52" s="17"/>
      <c r="DX52" s="17"/>
      <c r="DY52" s="16"/>
      <c r="DZ52" s="17"/>
      <c r="EA52" s="18"/>
      <c r="EB52" s="18"/>
      <c r="EC52" s="18"/>
      <c r="ED52" s="16"/>
      <c r="EE52" s="17"/>
      <c r="EF52" s="19"/>
      <c r="EG52" s="19"/>
      <c r="EH52" s="19"/>
      <c r="EI52" s="16"/>
      <c r="EJ52" s="17"/>
      <c r="EK52" s="19"/>
      <c r="EL52" s="19"/>
      <c r="EM52" s="19"/>
      <c r="EN52" s="16"/>
      <c r="EO52" s="17"/>
      <c r="EP52" s="19"/>
      <c r="EQ52" s="19"/>
      <c r="ER52" s="19"/>
      <c r="ES52" s="16"/>
      <c r="ET52" s="17"/>
      <c r="EU52" s="19"/>
      <c r="EV52" s="19"/>
      <c r="EW52" s="19"/>
      <c r="EX52" s="16"/>
      <c r="EY52" s="17"/>
      <c r="EZ52" s="19"/>
      <c r="FA52" s="19"/>
      <c r="FB52" s="19"/>
      <c r="FC52" s="16"/>
      <c r="FD52" s="17"/>
      <c r="FE52" s="19"/>
      <c r="FF52" s="19"/>
      <c r="FG52" s="19"/>
      <c r="FH52" s="16"/>
      <c r="FI52" s="17"/>
      <c r="FJ52" s="19"/>
      <c r="FK52" s="19"/>
      <c r="FL52" s="19"/>
      <c r="FM52" s="16"/>
      <c r="FN52" s="17"/>
      <c r="FO52" s="19"/>
      <c r="FP52" s="19"/>
      <c r="FQ52" s="19"/>
      <c r="FR52" s="16"/>
      <c r="FS52" s="17"/>
      <c r="FT52" s="19"/>
      <c r="FU52" s="19"/>
      <c r="FV52" s="19"/>
      <c r="FW52" s="16"/>
      <c r="FX52" s="17"/>
      <c r="FY52" s="19"/>
      <c r="FZ52" s="19"/>
      <c r="GA52" s="19"/>
      <c r="GB52" s="16"/>
      <c r="GC52" s="17"/>
      <c r="GD52" s="19"/>
      <c r="GE52" s="19"/>
      <c r="GF52" s="19"/>
      <c r="GG52" s="16"/>
      <c r="GH52" s="17"/>
      <c r="GI52" s="19"/>
      <c r="GJ52" s="19"/>
      <c r="GK52" s="19"/>
      <c r="GL52" s="16"/>
      <c r="GM52" s="17"/>
      <c r="GN52" s="19"/>
      <c r="GO52" s="19"/>
      <c r="GP52" s="19"/>
      <c r="GQ52" s="16"/>
      <c r="GR52" s="17"/>
      <c r="GS52" s="19"/>
      <c r="GT52" s="19"/>
      <c r="GU52" s="19"/>
      <c r="GV52" s="16"/>
      <c r="GW52" s="17"/>
      <c r="GX52" s="19"/>
      <c r="GY52" s="19"/>
      <c r="GZ52" s="19"/>
      <c r="HA52" s="16"/>
      <c r="HB52" s="17"/>
      <c r="HC52" s="19"/>
      <c r="HD52" s="19"/>
      <c r="HE52" s="19"/>
      <c r="HF52" s="16"/>
      <c r="HG52" s="17"/>
      <c r="HH52" s="19"/>
      <c r="HI52" s="19"/>
      <c r="HJ52" s="19"/>
      <c r="HK52" s="16"/>
      <c r="HL52" s="17"/>
      <c r="HM52" s="19"/>
      <c r="HN52" s="19"/>
      <c r="HO52" s="19"/>
      <c r="HP52" s="177"/>
    </row>
    <row r="53" spans="1:224" ht="9" x14ac:dyDescent="0.15">
      <c r="A53" s="175"/>
      <c r="B53" s="156" t="str">
        <f>Planilha!B370</f>
        <v>PAVILHÃO DO LASP</v>
      </c>
      <c r="C53" s="183"/>
      <c r="D53" s="7"/>
      <c r="E53" s="6">
        <f>Planilha!$G$404*Cronograma!D54</f>
        <v>0</v>
      </c>
      <c r="F53" s="6"/>
      <c r="G53" s="6"/>
      <c r="H53" s="6"/>
      <c r="I53" s="7"/>
      <c r="J53" s="6">
        <f>Planilha!$G$404*Cronograma!I54</f>
        <v>0</v>
      </c>
      <c r="K53" s="6"/>
      <c r="L53" s="6"/>
      <c r="M53" s="6"/>
      <c r="N53" s="7"/>
      <c r="O53" s="6">
        <f>Planilha!$G$404*Cronograma!N54</f>
        <v>0</v>
      </c>
      <c r="P53" s="6"/>
      <c r="Q53" s="6"/>
      <c r="R53" s="6"/>
      <c r="S53" s="7"/>
      <c r="T53" s="6">
        <f>Planilha!$G$404*Cronograma!S54</f>
        <v>0</v>
      </c>
      <c r="U53" s="6"/>
      <c r="V53" s="6"/>
      <c r="W53" s="6"/>
      <c r="X53" s="7"/>
      <c r="Y53" s="6">
        <f>Planilha!$G$404*Cronograma!X54</f>
        <v>0</v>
      </c>
      <c r="Z53" s="6"/>
      <c r="AA53" s="6"/>
      <c r="AB53" s="6"/>
      <c r="AC53" s="7"/>
      <c r="AD53" s="6">
        <f>Planilha!$G$404*Cronograma!AC54</f>
        <v>0</v>
      </c>
      <c r="AE53" s="6"/>
      <c r="AF53" s="6"/>
      <c r="AG53" s="6"/>
      <c r="AH53" s="7"/>
      <c r="AI53" s="6">
        <f>Planilha!$G$404*Cronograma!AH54</f>
        <v>0</v>
      </c>
      <c r="AJ53" s="6"/>
      <c r="AK53" s="6"/>
      <c r="AL53" s="6"/>
      <c r="AM53" s="7"/>
      <c r="AN53" s="6">
        <f>Planilha!$G$404*Cronograma!AM54</f>
        <v>0</v>
      </c>
      <c r="AO53" s="6"/>
      <c r="AP53" s="6"/>
      <c r="AQ53" s="6"/>
      <c r="AR53" s="7"/>
      <c r="AS53" s="6">
        <f>Planilha!$G$404*Cronograma!AR54</f>
        <v>0</v>
      </c>
      <c r="AT53" s="6"/>
      <c r="AU53" s="6"/>
      <c r="AV53" s="6"/>
      <c r="AW53" s="7"/>
      <c r="AX53" s="6">
        <f>Planilha!$G$404*Cronograma!AW54</f>
        <v>0</v>
      </c>
      <c r="AY53" s="6"/>
      <c r="AZ53" s="6"/>
      <c r="BA53" s="6"/>
      <c r="BB53" s="7"/>
      <c r="BC53" s="6">
        <f>Planilha!$G$404*Cronograma!BB54</f>
        <v>0</v>
      </c>
      <c r="BD53" s="6"/>
      <c r="BE53" s="6"/>
      <c r="BF53" s="6"/>
      <c r="BG53" s="7"/>
      <c r="BH53" s="6">
        <f>Planilha!$G$404*Cronograma!BG54</f>
        <v>0</v>
      </c>
      <c r="BI53" s="6"/>
      <c r="BJ53" s="6"/>
      <c r="BK53" s="6"/>
      <c r="BL53" s="7"/>
      <c r="BM53" s="6">
        <f>Planilha!$G$404*Cronograma!BL54</f>
        <v>0</v>
      </c>
      <c r="BN53" s="6"/>
      <c r="BO53" s="6"/>
      <c r="BP53" s="6"/>
      <c r="BQ53" s="7"/>
      <c r="BR53" s="6">
        <f>Planilha!$G$404*Cronograma!BQ54</f>
        <v>0</v>
      </c>
      <c r="BS53" s="6"/>
      <c r="BT53" s="6"/>
      <c r="BU53" s="6"/>
      <c r="BV53" s="7"/>
      <c r="BW53" s="6">
        <f>Planilha!$G$404*Cronograma!BV54</f>
        <v>0</v>
      </c>
      <c r="BX53" s="6"/>
      <c r="BY53" s="6"/>
      <c r="BZ53" s="6"/>
      <c r="CA53" s="7"/>
      <c r="CB53" s="6">
        <f>Planilha!$G$404*Cronograma!CA54</f>
        <v>0</v>
      </c>
      <c r="CC53" s="6"/>
      <c r="CD53" s="6"/>
      <c r="CE53" s="6"/>
      <c r="CF53" s="7"/>
      <c r="CG53" s="6">
        <f>Planilha!$G$404*Cronograma!CF54</f>
        <v>0</v>
      </c>
      <c r="CH53" s="6"/>
      <c r="CI53" s="6"/>
      <c r="CJ53" s="6"/>
      <c r="CK53" s="7"/>
      <c r="CL53" s="6">
        <f>Planilha!$G$404*Cronograma!CK54</f>
        <v>0</v>
      </c>
      <c r="CM53" s="6"/>
      <c r="CN53" s="6"/>
      <c r="CO53" s="6"/>
      <c r="CP53" s="7"/>
      <c r="CQ53" s="6">
        <f>Planilha!$G$404*Cronograma!CP54</f>
        <v>0</v>
      </c>
      <c r="CR53" s="6"/>
      <c r="CS53" s="6"/>
      <c r="CT53" s="6"/>
      <c r="CU53" s="7"/>
      <c r="CV53" s="6">
        <f>Planilha!$G$404*Cronograma!CU54</f>
        <v>0</v>
      </c>
      <c r="CW53" s="6"/>
      <c r="CX53" s="6"/>
      <c r="CY53" s="6"/>
      <c r="CZ53" s="7"/>
      <c r="DA53" s="6">
        <f>Planilha!$G$404*Cronograma!CZ54</f>
        <v>0</v>
      </c>
      <c r="DB53" s="6"/>
      <c r="DC53" s="6"/>
      <c r="DD53" s="6"/>
      <c r="DE53" s="7"/>
      <c r="DF53" s="6">
        <f>Planilha!$G$404*Cronograma!DE54</f>
        <v>0</v>
      </c>
      <c r="DG53" s="6"/>
      <c r="DH53" s="6"/>
      <c r="DI53" s="6"/>
      <c r="DJ53" s="7"/>
      <c r="DK53" s="6">
        <f>Planilha!$G$404*Cronograma!DJ54</f>
        <v>0</v>
      </c>
      <c r="DL53" s="6"/>
      <c r="DM53" s="6"/>
      <c r="DN53" s="6"/>
      <c r="DO53" s="7"/>
      <c r="DP53" s="6">
        <f>Planilha!$G$404*Cronograma!DO54</f>
        <v>0</v>
      </c>
      <c r="DQ53" s="6"/>
      <c r="DR53" s="6"/>
      <c r="DS53" s="6"/>
      <c r="DT53" s="7"/>
      <c r="DU53" s="6">
        <f>Planilha!$G$404*Cronograma!DT54</f>
        <v>0</v>
      </c>
      <c r="DV53" s="6"/>
      <c r="DW53" s="6"/>
      <c r="DX53" s="6"/>
      <c r="DY53" s="7"/>
      <c r="DZ53" s="6">
        <f>Planilha!$G$404*Cronograma!DY54</f>
        <v>0</v>
      </c>
      <c r="EA53" s="6"/>
      <c r="EB53" s="6"/>
      <c r="EC53" s="6"/>
      <c r="ED53" s="7"/>
      <c r="EE53" s="6">
        <f>Planilha!$G$404*Cronograma!ED54</f>
        <v>0</v>
      </c>
      <c r="EF53" s="6"/>
      <c r="EG53" s="6"/>
      <c r="EH53" s="6"/>
      <c r="EI53" s="7"/>
      <c r="EJ53" s="6">
        <f>Planilha!$G$404*Cronograma!EI54</f>
        <v>0</v>
      </c>
      <c r="EK53" s="6"/>
      <c r="EL53" s="6"/>
      <c r="EM53" s="6"/>
      <c r="EN53" s="7"/>
      <c r="EO53" s="6">
        <f>Planilha!$G$404*Cronograma!EN54</f>
        <v>0</v>
      </c>
      <c r="EP53" s="6"/>
      <c r="EQ53" s="6"/>
      <c r="ER53" s="6"/>
      <c r="ES53" s="7"/>
      <c r="ET53" s="6">
        <f>Planilha!$G$404*Cronograma!ES54</f>
        <v>0</v>
      </c>
      <c r="EU53" s="6"/>
      <c r="EV53" s="6"/>
      <c r="EW53" s="6"/>
      <c r="EX53" s="7"/>
      <c r="EY53" s="6">
        <f>Planilha!$G$404*Cronograma!EX54</f>
        <v>0</v>
      </c>
      <c r="EZ53" s="6"/>
      <c r="FA53" s="6"/>
      <c r="FB53" s="6"/>
      <c r="FC53" s="7"/>
      <c r="FD53" s="6">
        <f>Planilha!$G$404*Cronograma!FC54</f>
        <v>0</v>
      </c>
      <c r="FE53" s="6"/>
      <c r="FF53" s="6"/>
      <c r="FG53" s="6"/>
      <c r="FH53" s="7"/>
      <c r="FI53" s="6">
        <f>Planilha!$G$404*Cronograma!FH54</f>
        <v>0</v>
      </c>
      <c r="FJ53" s="6"/>
      <c r="FK53" s="6"/>
      <c r="FL53" s="6"/>
      <c r="FM53" s="7"/>
      <c r="FN53" s="6">
        <f>Planilha!$G$404*Cronograma!FM54</f>
        <v>0</v>
      </c>
      <c r="FO53" s="6"/>
      <c r="FP53" s="6"/>
      <c r="FQ53" s="6"/>
      <c r="FR53" s="7"/>
      <c r="FS53" s="6">
        <f>Planilha!$G$404*Cronograma!FR54</f>
        <v>0</v>
      </c>
      <c r="FT53" s="6"/>
      <c r="FU53" s="6"/>
      <c r="FV53" s="6"/>
      <c r="FW53" s="7"/>
      <c r="FX53" s="6">
        <f>Planilha!$G$404*Cronograma!FW54</f>
        <v>0</v>
      </c>
      <c r="FY53" s="6"/>
      <c r="FZ53" s="6"/>
      <c r="GA53" s="6"/>
      <c r="GB53" s="7"/>
      <c r="GC53" s="6">
        <f>Planilha!$G$404*Cronograma!GB54</f>
        <v>0</v>
      </c>
      <c r="GD53" s="6"/>
      <c r="GE53" s="6"/>
      <c r="GF53" s="6"/>
      <c r="GG53" s="7"/>
      <c r="GH53" s="6">
        <f>Planilha!$G$404*Cronograma!GG54</f>
        <v>0</v>
      </c>
      <c r="GI53" s="6"/>
      <c r="GJ53" s="6"/>
      <c r="GK53" s="6"/>
      <c r="GL53" s="7"/>
      <c r="GM53" s="6">
        <f>Planilha!$G$404*Cronograma!GL54</f>
        <v>0</v>
      </c>
      <c r="GN53" s="6"/>
      <c r="GO53" s="6"/>
      <c r="GP53" s="6"/>
      <c r="GQ53" s="7"/>
      <c r="GR53" s="6">
        <f>Planilha!$G$404*Cronograma!GQ54</f>
        <v>0</v>
      </c>
      <c r="GS53" s="6"/>
      <c r="GT53" s="6"/>
      <c r="GU53" s="6"/>
      <c r="GV53" s="7"/>
      <c r="GW53" s="6">
        <f>Planilha!$G$404*Cronograma!GV54</f>
        <v>0</v>
      </c>
      <c r="GX53" s="6"/>
      <c r="GY53" s="6"/>
      <c r="GZ53" s="6"/>
      <c r="HA53" s="7"/>
      <c r="HB53" s="6">
        <f>Planilha!$G$404*Cronograma!HA54</f>
        <v>0</v>
      </c>
      <c r="HC53" s="6"/>
      <c r="HD53" s="6"/>
      <c r="HE53" s="6"/>
      <c r="HF53" s="7"/>
      <c r="HG53" s="6">
        <f>Planilha!$G$404*Cronograma!HF54</f>
        <v>0</v>
      </c>
      <c r="HH53" s="6"/>
      <c r="HI53" s="6"/>
      <c r="HJ53" s="6"/>
      <c r="HK53" s="7"/>
      <c r="HL53" s="6">
        <f>Planilha!$G$404*Cronograma!HK54</f>
        <v>0</v>
      </c>
      <c r="HM53" s="6"/>
      <c r="HN53" s="6"/>
      <c r="HO53" s="6"/>
      <c r="HP53" s="179">
        <f>SUM(D53:HO53)</f>
        <v>0</v>
      </c>
    </row>
    <row r="54" spans="1:224" ht="9" x14ac:dyDescent="0.15">
      <c r="A54" s="180"/>
      <c r="B54" s="185"/>
      <c r="C54" s="187"/>
      <c r="D54" s="146"/>
      <c r="E54" s="147"/>
      <c r="F54" s="147"/>
      <c r="G54" s="147"/>
      <c r="H54" s="147"/>
      <c r="I54" s="146"/>
      <c r="J54" s="147"/>
      <c r="K54" s="147"/>
      <c r="L54" s="147"/>
      <c r="M54" s="147"/>
      <c r="N54" s="146">
        <v>0.2</v>
      </c>
      <c r="O54" s="147"/>
      <c r="P54" s="147"/>
      <c r="Q54" s="147"/>
      <c r="R54" s="147"/>
      <c r="S54" s="146">
        <v>0.2</v>
      </c>
      <c r="T54" s="147"/>
      <c r="U54" s="147"/>
      <c r="V54" s="147"/>
      <c r="W54" s="147"/>
      <c r="X54" s="146">
        <v>0.2</v>
      </c>
      <c r="Y54" s="147"/>
      <c r="Z54" s="147"/>
      <c r="AA54" s="147"/>
      <c r="AB54" s="147"/>
      <c r="AC54" s="146">
        <v>0.2</v>
      </c>
      <c r="AD54" s="147"/>
      <c r="AE54" s="147"/>
      <c r="AF54" s="147"/>
      <c r="AG54" s="147"/>
      <c r="AH54" s="146">
        <v>0.2</v>
      </c>
      <c r="AI54" s="147"/>
      <c r="AJ54" s="147"/>
      <c r="AK54" s="147"/>
      <c r="AL54" s="147"/>
      <c r="AM54" s="146"/>
      <c r="AN54" s="147"/>
      <c r="AO54" s="147"/>
      <c r="AP54" s="147"/>
      <c r="AQ54" s="147"/>
      <c r="AR54" s="146"/>
      <c r="AS54" s="147"/>
      <c r="AT54" s="147"/>
      <c r="AU54" s="147"/>
      <c r="AV54" s="147"/>
      <c r="AW54" s="146"/>
      <c r="AX54" s="147"/>
      <c r="AY54" s="147"/>
      <c r="AZ54" s="147"/>
      <c r="BA54" s="147"/>
      <c r="BB54" s="146"/>
      <c r="BC54" s="147"/>
      <c r="BD54" s="147"/>
      <c r="BE54" s="147"/>
      <c r="BF54" s="147"/>
      <c r="BG54" s="146"/>
      <c r="BH54" s="147"/>
      <c r="BI54" s="147"/>
      <c r="BJ54" s="147"/>
      <c r="BK54" s="147"/>
      <c r="BL54" s="146"/>
      <c r="BM54" s="147"/>
      <c r="BN54" s="147"/>
      <c r="BO54" s="147"/>
      <c r="BP54" s="147"/>
      <c r="BQ54" s="146"/>
      <c r="BR54" s="147"/>
      <c r="BS54" s="147"/>
      <c r="BT54" s="147"/>
      <c r="BU54" s="147"/>
      <c r="BV54" s="146"/>
      <c r="BW54" s="147"/>
      <c r="BX54" s="147"/>
      <c r="BY54" s="147"/>
      <c r="BZ54" s="147"/>
      <c r="CA54" s="146"/>
      <c r="CB54" s="147"/>
      <c r="CC54" s="147"/>
      <c r="CD54" s="147"/>
      <c r="CE54" s="147"/>
      <c r="CF54" s="146"/>
      <c r="CG54" s="147"/>
      <c r="CH54" s="147"/>
      <c r="CI54" s="147"/>
      <c r="CJ54" s="147"/>
      <c r="CK54" s="146"/>
      <c r="CL54" s="147"/>
      <c r="CM54" s="147"/>
      <c r="CN54" s="147"/>
      <c r="CO54" s="147"/>
      <c r="CP54" s="146"/>
      <c r="CQ54" s="147"/>
      <c r="CR54" s="147"/>
      <c r="CS54" s="147"/>
      <c r="CT54" s="147"/>
      <c r="CU54" s="146"/>
      <c r="CV54" s="147"/>
      <c r="CW54" s="147"/>
      <c r="CX54" s="147"/>
      <c r="CY54" s="147"/>
      <c r="CZ54" s="146"/>
      <c r="DA54" s="147"/>
      <c r="DB54" s="147"/>
      <c r="DC54" s="147"/>
      <c r="DD54" s="147"/>
      <c r="DE54" s="146"/>
      <c r="DF54" s="147"/>
      <c r="DG54" s="147"/>
      <c r="DH54" s="147"/>
      <c r="DI54" s="147"/>
      <c r="DJ54" s="146"/>
      <c r="DK54" s="147"/>
      <c r="DL54" s="147"/>
      <c r="DM54" s="147"/>
      <c r="DN54" s="147"/>
      <c r="DO54" s="146"/>
      <c r="DP54" s="147"/>
      <c r="DQ54" s="147"/>
      <c r="DR54" s="147"/>
      <c r="DS54" s="147"/>
      <c r="DT54" s="146"/>
      <c r="DU54" s="147"/>
      <c r="DV54" s="147"/>
      <c r="DW54" s="147"/>
      <c r="DX54" s="147"/>
      <c r="DY54" s="146"/>
      <c r="DZ54" s="147"/>
      <c r="EA54" s="147"/>
      <c r="EB54" s="147"/>
      <c r="EC54" s="147"/>
      <c r="ED54" s="146"/>
      <c r="EE54" s="147"/>
      <c r="EF54" s="147"/>
      <c r="EG54" s="147"/>
      <c r="EH54" s="147"/>
      <c r="EI54" s="146"/>
      <c r="EJ54" s="147"/>
      <c r="EK54" s="147"/>
      <c r="EL54" s="147"/>
      <c r="EM54" s="147"/>
      <c r="EN54" s="146"/>
      <c r="EO54" s="147"/>
      <c r="EP54" s="147"/>
      <c r="EQ54" s="147"/>
      <c r="ER54" s="147"/>
      <c r="ES54" s="146"/>
      <c r="ET54" s="147"/>
      <c r="EU54" s="147"/>
      <c r="EV54" s="147"/>
      <c r="EW54" s="147"/>
      <c r="EX54" s="146"/>
      <c r="EY54" s="147"/>
      <c r="EZ54" s="147"/>
      <c r="FA54" s="147"/>
      <c r="FB54" s="147"/>
      <c r="FC54" s="146"/>
      <c r="FD54" s="147"/>
      <c r="FE54" s="147"/>
      <c r="FF54" s="147"/>
      <c r="FG54" s="147"/>
      <c r="FH54" s="146"/>
      <c r="FI54" s="147"/>
      <c r="FJ54" s="147"/>
      <c r="FK54" s="147"/>
      <c r="FL54" s="147"/>
      <c r="FM54" s="146"/>
      <c r="FN54" s="147"/>
      <c r="FO54" s="147"/>
      <c r="FP54" s="147"/>
      <c r="FQ54" s="147"/>
      <c r="FR54" s="146"/>
      <c r="FS54" s="147"/>
      <c r="FT54" s="147"/>
      <c r="FU54" s="147"/>
      <c r="FV54" s="147"/>
      <c r="FW54" s="146"/>
      <c r="FX54" s="147"/>
      <c r="FY54" s="147"/>
      <c r="FZ54" s="147"/>
      <c r="GA54" s="147"/>
      <c r="GB54" s="146"/>
      <c r="GC54" s="147"/>
      <c r="GD54" s="147"/>
      <c r="GE54" s="147"/>
      <c r="GF54" s="147"/>
      <c r="GG54" s="146"/>
      <c r="GH54" s="147"/>
      <c r="GI54" s="147"/>
      <c r="GJ54" s="147"/>
      <c r="GK54" s="147"/>
      <c r="GL54" s="146"/>
      <c r="GM54" s="147"/>
      <c r="GN54" s="147"/>
      <c r="GO54" s="147"/>
      <c r="GP54" s="147"/>
      <c r="GQ54" s="146"/>
      <c r="GR54" s="147"/>
      <c r="GS54" s="147"/>
      <c r="GT54" s="147"/>
      <c r="GU54" s="147"/>
      <c r="GV54" s="146"/>
      <c r="GW54" s="147"/>
      <c r="GX54" s="147"/>
      <c r="GY54" s="147"/>
      <c r="GZ54" s="147"/>
      <c r="HA54" s="146"/>
      <c r="HB54" s="147"/>
      <c r="HC54" s="147"/>
      <c r="HD54" s="147"/>
      <c r="HE54" s="147"/>
      <c r="HF54" s="146"/>
      <c r="HG54" s="147"/>
      <c r="HH54" s="147"/>
      <c r="HI54" s="147"/>
      <c r="HJ54" s="147"/>
      <c r="HK54" s="146"/>
      <c r="HL54" s="147"/>
      <c r="HM54" s="147"/>
      <c r="HN54" s="147"/>
      <c r="HO54" s="147"/>
      <c r="HP54" s="21" t="str">
        <f>IF(Planilha!G404&lt;&gt;HP53,"VERIFIQUE","")</f>
        <v/>
      </c>
    </row>
    <row r="55" spans="1:224" ht="9" x14ac:dyDescent="0.15">
      <c r="A55" s="175" t="str">
        <f>Planilha!A406</f>
        <v>13</v>
      </c>
      <c r="B55" s="156"/>
      <c r="C55" s="190"/>
      <c r="D55" s="707"/>
      <c r="E55" s="708"/>
      <c r="F55" s="708"/>
      <c r="G55" s="708"/>
      <c r="H55" s="708"/>
      <c r="I55" s="707"/>
      <c r="J55" s="708"/>
      <c r="K55" s="710"/>
      <c r="L55" s="710"/>
      <c r="M55" s="710"/>
      <c r="N55" s="707"/>
      <c r="O55" s="708"/>
      <c r="P55" s="709"/>
      <c r="Q55" s="709"/>
      <c r="R55" s="709"/>
      <c r="S55" s="707"/>
      <c r="T55" s="708"/>
      <c r="U55" s="709"/>
      <c r="V55" s="709"/>
      <c r="W55" s="709"/>
      <c r="X55" s="707"/>
      <c r="Y55" s="708"/>
      <c r="Z55" s="709"/>
      <c r="AA55" s="709"/>
      <c r="AB55" s="709"/>
      <c r="AC55" s="707"/>
      <c r="AD55" s="708"/>
      <c r="AE55" s="709"/>
      <c r="AF55" s="709"/>
      <c r="AG55" s="709"/>
      <c r="AH55" s="707"/>
      <c r="AI55" s="708"/>
      <c r="AJ55" s="709"/>
      <c r="AK55" s="709"/>
      <c r="AL55" s="709"/>
      <c r="AM55" s="703"/>
      <c r="AN55" s="704"/>
      <c r="AO55" s="706"/>
      <c r="AP55" s="706"/>
      <c r="AQ55" s="706"/>
      <c r="AR55" s="703"/>
      <c r="AS55" s="704"/>
      <c r="AT55" s="706"/>
      <c r="AU55" s="706"/>
      <c r="AV55" s="706"/>
      <c r="AW55" s="16"/>
      <c r="AX55" s="17"/>
      <c r="AY55" s="19"/>
      <c r="AZ55" s="19"/>
      <c r="BA55" s="19"/>
      <c r="BB55" s="16"/>
      <c r="BC55" s="17"/>
      <c r="BD55" s="19"/>
      <c r="BE55" s="19"/>
      <c r="BF55" s="19"/>
      <c r="BG55" s="16"/>
      <c r="BH55" s="17"/>
      <c r="BI55" s="19"/>
      <c r="BJ55" s="19"/>
      <c r="BK55" s="19"/>
      <c r="BL55" s="16"/>
      <c r="BM55" s="17"/>
      <c r="BN55" s="19"/>
      <c r="BO55" s="19"/>
      <c r="BP55" s="19"/>
      <c r="BQ55" s="16"/>
      <c r="BR55" s="17"/>
      <c r="BS55" s="19"/>
      <c r="BT55" s="19"/>
      <c r="BU55" s="19"/>
      <c r="BV55" s="16"/>
      <c r="BW55" s="17"/>
      <c r="BX55" s="19"/>
      <c r="BY55" s="19"/>
      <c r="BZ55" s="19"/>
      <c r="CA55" s="16"/>
      <c r="CB55" s="17"/>
      <c r="CC55" s="19"/>
      <c r="CD55" s="19"/>
      <c r="CE55" s="19"/>
      <c r="CF55" s="16"/>
      <c r="CG55" s="17"/>
      <c r="CH55" s="19"/>
      <c r="CI55" s="19"/>
      <c r="CJ55" s="19"/>
      <c r="CK55" s="16"/>
      <c r="CL55" s="17"/>
      <c r="CM55" s="19"/>
      <c r="CN55" s="19"/>
      <c r="CO55" s="19"/>
      <c r="CP55" s="16"/>
      <c r="CQ55" s="17"/>
      <c r="CR55" s="19"/>
      <c r="CS55" s="19"/>
      <c r="CT55" s="19"/>
      <c r="CU55" s="16"/>
      <c r="CV55" s="17"/>
      <c r="CW55" s="19"/>
      <c r="CX55" s="19"/>
      <c r="CY55" s="19"/>
      <c r="CZ55" s="16"/>
      <c r="DA55" s="17"/>
      <c r="DB55" s="19"/>
      <c r="DC55" s="19"/>
      <c r="DD55" s="19"/>
      <c r="DE55" s="16"/>
      <c r="DF55" s="17"/>
      <c r="DG55" s="19"/>
      <c r="DH55" s="19"/>
      <c r="DI55" s="19"/>
      <c r="DJ55" s="16"/>
      <c r="DK55" s="17"/>
      <c r="DL55" s="19"/>
      <c r="DM55" s="19"/>
      <c r="DN55" s="19"/>
      <c r="DO55" s="16"/>
      <c r="DP55" s="17"/>
      <c r="DQ55" s="19"/>
      <c r="DR55" s="19"/>
      <c r="DS55" s="19"/>
      <c r="DT55" s="16"/>
      <c r="DU55" s="17"/>
      <c r="DV55" s="17"/>
      <c r="DW55" s="17"/>
      <c r="DX55" s="17"/>
      <c r="DY55" s="16"/>
      <c r="DZ55" s="17"/>
      <c r="EA55" s="18"/>
      <c r="EB55" s="18"/>
      <c r="EC55" s="18"/>
      <c r="ED55" s="16"/>
      <c r="EE55" s="17"/>
      <c r="EF55" s="19"/>
      <c r="EG55" s="19"/>
      <c r="EH55" s="19"/>
      <c r="EI55" s="16"/>
      <c r="EJ55" s="17"/>
      <c r="EK55" s="19"/>
      <c r="EL55" s="19"/>
      <c r="EM55" s="19"/>
      <c r="EN55" s="16"/>
      <c r="EO55" s="17"/>
      <c r="EP55" s="19"/>
      <c r="EQ55" s="19"/>
      <c r="ER55" s="19"/>
      <c r="ES55" s="16"/>
      <c r="ET55" s="17"/>
      <c r="EU55" s="19"/>
      <c r="EV55" s="19"/>
      <c r="EW55" s="19"/>
      <c r="EX55" s="16"/>
      <c r="EY55" s="17"/>
      <c r="EZ55" s="19"/>
      <c r="FA55" s="19"/>
      <c r="FB55" s="19"/>
      <c r="FC55" s="16"/>
      <c r="FD55" s="17"/>
      <c r="FE55" s="19"/>
      <c r="FF55" s="19"/>
      <c r="FG55" s="19"/>
      <c r="FH55" s="16"/>
      <c r="FI55" s="17"/>
      <c r="FJ55" s="19"/>
      <c r="FK55" s="19"/>
      <c r="FL55" s="19"/>
      <c r="FM55" s="16"/>
      <c r="FN55" s="17"/>
      <c r="FO55" s="19"/>
      <c r="FP55" s="19"/>
      <c r="FQ55" s="19"/>
      <c r="FR55" s="16"/>
      <c r="FS55" s="17"/>
      <c r="FT55" s="19"/>
      <c r="FU55" s="19"/>
      <c r="FV55" s="19"/>
      <c r="FW55" s="16"/>
      <c r="FX55" s="17"/>
      <c r="FY55" s="19"/>
      <c r="FZ55" s="19"/>
      <c r="GA55" s="19"/>
      <c r="GB55" s="16"/>
      <c r="GC55" s="17"/>
      <c r="GD55" s="19"/>
      <c r="GE55" s="19"/>
      <c r="GF55" s="19"/>
      <c r="GG55" s="16"/>
      <c r="GH55" s="17"/>
      <c r="GI55" s="19"/>
      <c r="GJ55" s="19"/>
      <c r="GK55" s="19"/>
      <c r="GL55" s="16"/>
      <c r="GM55" s="17"/>
      <c r="GN55" s="19"/>
      <c r="GO55" s="19"/>
      <c r="GP55" s="19"/>
      <c r="GQ55" s="16"/>
      <c r="GR55" s="17"/>
      <c r="GS55" s="19"/>
      <c r="GT55" s="19"/>
      <c r="GU55" s="19"/>
      <c r="GV55" s="16"/>
      <c r="GW55" s="17"/>
      <c r="GX55" s="19"/>
      <c r="GY55" s="19"/>
      <c r="GZ55" s="19"/>
      <c r="HA55" s="16"/>
      <c r="HB55" s="17"/>
      <c r="HC55" s="19"/>
      <c r="HD55" s="19"/>
      <c r="HE55" s="19"/>
      <c r="HF55" s="16"/>
      <c r="HG55" s="17"/>
      <c r="HH55" s="19"/>
      <c r="HI55" s="19"/>
      <c r="HJ55" s="19"/>
      <c r="HK55" s="16"/>
      <c r="HL55" s="17"/>
      <c r="HM55" s="19"/>
      <c r="HN55" s="19"/>
      <c r="HO55" s="19"/>
      <c r="HP55" s="189"/>
    </row>
    <row r="56" spans="1:224" ht="9" x14ac:dyDescent="0.15">
      <c r="A56" s="175"/>
      <c r="B56" s="156" t="str">
        <f>Planilha!B406</f>
        <v>SUBESTAÇÃO E CASA GERADORES</v>
      </c>
      <c r="C56" s="183"/>
      <c r="D56" s="7"/>
      <c r="E56" s="6">
        <f>Planilha!$G$417*Cronograma!D57</f>
        <v>0</v>
      </c>
      <c r="F56" s="6"/>
      <c r="G56" s="6"/>
      <c r="H56" s="6"/>
      <c r="I56" s="7"/>
      <c r="J56" s="6">
        <f>Planilha!$G$417*Cronograma!I57</f>
        <v>0</v>
      </c>
      <c r="K56" s="6"/>
      <c r="L56" s="6"/>
      <c r="M56" s="6"/>
      <c r="N56" s="7"/>
      <c r="O56" s="6">
        <f>Planilha!$G$417*Cronograma!N57</f>
        <v>0</v>
      </c>
      <c r="P56" s="6"/>
      <c r="Q56" s="6"/>
      <c r="R56" s="6"/>
      <c r="S56" s="7"/>
      <c r="T56" s="6">
        <f>Planilha!$G$417*Cronograma!S57</f>
        <v>0</v>
      </c>
      <c r="U56" s="6"/>
      <c r="V56" s="6"/>
      <c r="W56" s="6"/>
      <c r="X56" s="7"/>
      <c r="Y56" s="6">
        <f>Planilha!$G$417*Cronograma!X57</f>
        <v>0</v>
      </c>
      <c r="Z56" s="6"/>
      <c r="AA56" s="6"/>
      <c r="AB56" s="6"/>
      <c r="AC56" s="7"/>
      <c r="AD56" s="6">
        <f>Planilha!$G$417*Cronograma!AC57</f>
        <v>0</v>
      </c>
      <c r="AE56" s="6"/>
      <c r="AF56" s="6"/>
      <c r="AG56" s="6"/>
      <c r="AH56" s="7"/>
      <c r="AI56" s="6">
        <f>Planilha!$G$417*Cronograma!AH57</f>
        <v>0</v>
      </c>
      <c r="AJ56" s="6"/>
      <c r="AK56" s="6"/>
      <c r="AL56" s="6"/>
      <c r="AM56" s="7"/>
      <c r="AN56" s="6">
        <f>Planilha!$G$417*Cronograma!AM57</f>
        <v>0</v>
      </c>
      <c r="AO56" s="6"/>
      <c r="AP56" s="6"/>
      <c r="AQ56" s="6"/>
      <c r="AR56" s="7"/>
      <c r="AS56" s="6">
        <f>Planilha!$G$417*Cronograma!AR57</f>
        <v>0</v>
      </c>
      <c r="AT56" s="6"/>
      <c r="AU56" s="6"/>
      <c r="AV56" s="6"/>
      <c r="AW56" s="7"/>
      <c r="AX56" s="6">
        <f>Planilha!$G$417*Cronograma!AW57</f>
        <v>0</v>
      </c>
      <c r="AY56" s="6"/>
      <c r="AZ56" s="6"/>
      <c r="BA56" s="6"/>
      <c r="BB56" s="7"/>
      <c r="BC56" s="6">
        <f>Planilha!$G$417*Cronograma!BB57</f>
        <v>0</v>
      </c>
      <c r="BD56" s="6"/>
      <c r="BE56" s="6"/>
      <c r="BF56" s="6"/>
      <c r="BG56" s="7"/>
      <c r="BH56" s="6">
        <f>Planilha!$G$417*Cronograma!BG57</f>
        <v>0</v>
      </c>
      <c r="BI56" s="6"/>
      <c r="BJ56" s="6"/>
      <c r="BK56" s="6"/>
      <c r="BL56" s="7"/>
      <c r="BM56" s="6">
        <f>Planilha!$G$417*Cronograma!BL57</f>
        <v>0</v>
      </c>
      <c r="BN56" s="6"/>
      <c r="BO56" s="6"/>
      <c r="BP56" s="6"/>
      <c r="BQ56" s="7"/>
      <c r="BR56" s="6">
        <f>Planilha!$G$417*Cronograma!BQ57</f>
        <v>0</v>
      </c>
      <c r="BS56" s="6"/>
      <c r="BT56" s="6"/>
      <c r="BU56" s="6"/>
      <c r="BV56" s="7"/>
      <c r="BW56" s="6">
        <f>Planilha!$G$417*Cronograma!BV57</f>
        <v>0</v>
      </c>
      <c r="BX56" s="6"/>
      <c r="BY56" s="6"/>
      <c r="BZ56" s="6"/>
      <c r="CA56" s="7"/>
      <c r="CB56" s="6">
        <f>Planilha!$G$417*Cronograma!CA57</f>
        <v>0</v>
      </c>
      <c r="CC56" s="6"/>
      <c r="CD56" s="6"/>
      <c r="CE56" s="6"/>
      <c r="CF56" s="7"/>
      <c r="CG56" s="6">
        <f>Planilha!$G$417*Cronograma!CF57</f>
        <v>0</v>
      </c>
      <c r="CH56" s="6"/>
      <c r="CI56" s="6"/>
      <c r="CJ56" s="6"/>
      <c r="CK56" s="7"/>
      <c r="CL56" s="6">
        <f>Planilha!$G$417*Cronograma!CK57</f>
        <v>0</v>
      </c>
      <c r="CM56" s="6"/>
      <c r="CN56" s="6"/>
      <c r="CO56" s="6"/>
      <c r="CP56" s="7"/>
      <c r="CQ56" s="6">
        <f>Planilha!$G$417*Cronograma!CP57</f>
        <v>0</v>
      </c>
      <c r="CR56" s="6"/>
      <c r="CS56" s="6"/>
      <c r="CT56" s="6"/>
      <c r="CU56" s="7"/>
      <c r="CV56" s="6">
        <f>Planilha!$G$417*Cronograma!CU57</f>
        <v>0</v>
      </c>
      <c r="CW56" s="6"/>
      <c r="CX56" s="6"/>
      <c r="CY56" s="6"/>
      <c r="CZ56" s="7"/>
      <c r="DA56" s="6">
        <f>Planilha!$G$417*Cronograma!CZ57</f>
        <v>0</v>
      </c>
      <c r="DB56" s="6"/>
      <c r="DC56" s="6"/>
      <c r="DD56" s="6"/>
      <c r="DE56" s="7"/>
      <c r="DF56" s="6">
        <f>Planilha!$G$417*Cronograma!DE57</f>
        <v>0</v>
      </c>
      <c r="DG56" s="6"/>
      <c r="DH56" s="6"/>
      <c r="DI56" s="6"/>
      <c r="DJ56" s="7"/>
      <c r="DK56" s="6">
        <f>Planilha!$G$417*Cronograma!DJ57</f>
        <v>0</v>
      </c>
      <c r="DL56" s="6"/>
      <c r="DM56" s="6"/>
      <c r="DN56" s="6"/>
      <c r="DO56" s="7"/>
      <c r="DP56" s="6">
        <f>Planilha!$G$417*Cronograma!DO57</f>
        <v>0</v>
      </c>
      <c r="DQ56" s="6"/>
      <c r="DR56" s="6"/>
      <c r="DS56" s="6"/>
      <c r="DT56" s="7"/>
      <c r="DU56" s="6">
        <f>Planilha!$G$417*Cronograma!DT57</f>
        <v>0</v>
      </c>
      <c r="DV56" s="6"/>
      <c r="DW56" s="6"/>
      <c r="DX56" s="6"/>
      <c r="DY56" s="7"/>
      <c r="DZ56" s="6">
        <f>Planilha!$G$417*Cronograma!DY57</f>
        <v>0</v>
      </c>
      <c r="EA56" s="6"/>
      <c r="EB56" s="6"/>
      <c r="EC56" s="6"/>
      <c r="ED56" s="7"/>
      <c r="EE56" s="6">
        <f>Planilha!$G$417*Cronograma!ED57</f>
        <v>0</v>
      </c>
      <c r="EF56" s="6"/>
      <c r="EG56" s="6"/>
      <c r="EH56" s="6"/>
      <c r="EI56" s="7"/>
      <c r="EJ56" s="6">
        <f>Planilha!$G$417*Cronograma!EI57</f>
        <v>0</v>
      </c>
      <c r="EK56" s="6"/>
      <c r="EL56" s="6"/>
      <c r="EM56" s="6"/>
      <c r="EN56" s="7"/>
      <c r="EO56" s="6">
        <f>Planilha!$G$417*Cronograma!EN57</f>
        <v>0</v>
      </c>
      <c r="EP56" s="6"/>
      <c r="EQ56" s="6"/>
      <c r="ER56" s="6"/>
      <c r="ES56" s="7"/>
      <c r="ET56" s="6">
        <f>Planilha!$G$417*Cronograma!ES57</f>
        <v>0</v>
      </c>
      <c r="EU56" s="6"/>
      <c r="EV56" s="6"/>
      <c r="EW56" s="6"/>
      <c r="EX56" s="7"/>
      <c r="EY56" s="6">
        <f>Planilha!$G$417*Cronograma!EX57</f>
        <v>0</v>
      </c>
      <c r="EZ56" s="6"/>
      <c r="FA56" s="6"/>
      <c r="FB56" s="6"/>
      <c r="FC56" s="7"/>
      <c r="FD56" s="6">
        <f>Planilha!$G$417*Cronograma!FC57</f>
        <v>0</v>
      </c>
      <c r="FE56" s="6"/>
      <c r="FF56" s="6"/>
      <c r="FG56" s="6"/>
      <c r="FH56" s="7"/>
      <c r="FI56" s="6">
        <f>Planilha!$G$417*Cronograma!FH57</f>
        <v>0</v>
      </c>
      <c r="FJ56" s="6"/>
      <c r="FK56" s="6"/>
      <c r="FL56" s="6"/>
      <c r="FM56" s="7"/>
      <c r="FN56" s="6">
        <f>Planilha!$G$417*Cronograma!FM57</f>
        <v>0</v>
      </c>
      <c r="FO56" s="6"/>
      <c r="FP56" s="6"/>
      <c r="FQ56" s="6"/>
      <c r="FR56" s="7"/>
      <c r="FS56" s="6">
        <f>Planilha!$G$417*Cronograma!FR57</f>
        <v>0</v>
      </c>
      <c r="FT56" s="6"/>
      <c r="FU56" s="6"/>
      <c r="FV56" s="6"/>
      <c r="FW56" s="7"/>
      <c r="FX56" s="6">
        <f>Planilha!$G$417*Cronograma!FW57</f>
        <v>0</v>
      </c>
      <c r="FY56" s="6"/>
      <c r="FZ56" s="6"/>
      <c r="GA56" s="6"/>
      <c r="GB56" s="7"/>
      <c r="GC56" s="6">
        <f>Planilha!$G$417*Cronograma!GB57</f>
        <v>0</v>
      </c>
      <c r="GD56" s="6"/>
      <c r="GE56" s="6"/>
      <c r="GF56" s="6"/>
      <c r="GG56" s="7"/>
      <c r="GH56" s="6">
        <f>Planilha!$G$417*Cronograma!GG57</f>
        <v>0</v>
      </c>
      <c r="GI56" s="6"/>
      <c r="GJ56" s="6"/>
      <c r="GK56" s="6"/>
      <c r="GL56" s="7"/>
      <c r="GM56" s="6">
        <f>Planilha!$G$417*Cronograma!GL57</f>
        <v>0</v>
      </c>
      <c r="GN56" s="6"/>
      <c r="GO56" s="6"/>
      <c r="GP56" s="6"/>
      <c r="GQ56" s="7"/>
      <c r="GR56" s="6">
        <f>Planilha!$G$417*Cronograma!GQ57</f>
        <v>0</v>
      </c>
      <c r="GS56" s="6"/>
      <c r="GT56" s="6"/>
      <c r="GU56" s="6"/>
      <c r="GV56" s="7"/>
      <c r="GW56" s="6">
        <f>Planilha!$G$417*Cronograma!GV57</f>
        <v>0</v>
      </c>
      <c r="GX56" s="6"/>
      <c r="GY56" s="6"/>
      <c r="GZ56" s="6"/>
      <c r="HA56" s="7"/>
      <c r="HB56" s="6">
        <f>Planilha!$G$417*Cronograma!HA57</f>
        <v>0</v>
      </c>
      <c r="HC56" s="6"/>
      <c r="HD56" s="6"/>
      <c r="HE56" s="6"/>
      <c r="HF56" s="7"/>
      <c r="HG56" s="6">
        <f>Planilha!$G$417*Cronograma!HF57</f>
        <v>0</v>
      </c>
      <c r="HH56" s="6"/>
      <c r="HI56" s="6"/>
      <c r="HJ56" s="6"/>
      <c r="HK56" s="7"/>
      <c r="HL56" s="6">
        <f>Planilha!$G$417*Cronograma!HK57</f>
        <v>0</v>
      </c>
      <c r="HM56" s="6"/>
      <c r="HN56" s="6"/>
      <c r="HO56" s="6"/>
      <c r="HP56" s="179">
        <f>SUM(D56:HO56)</f>
        <v>0</v>
      </c>
    </row>
    <row r="57" spans="1:224" ht="9" x14ac:dyDescent="0.15">
      <c r="A57" s="180"/>
      <c r="B57" s="185"/>
      <c r="C57" s="190"/>
      <c r="D57" s="146"/>
      <c r="E57" s="147"/>
      <c r="F57" s="147"/>
      <c r="G57" s="147"/>
      <c r="H57" s="147"/>
      <c r="I57" s="146"/>
      <c r="J57" s="147"/>
      <c r="K57" s="147"/>
      <c r="L57" s="147"/>
      <c r="M57" s="147"/>
      <c r="N57" s="146"/>
      <c r="O57" s="147"/>
      <c r="P57" s="147"/>
      <c r="Q57" s="147"/>
      <c r="R57" s="147"/>
      <c r="S57" s="146"/>
      <c r="T57" s="147"/>
      <c r="U57" s="147"/>
      <c r="V57" s="147"/>
      <c r="W57" s="147"/>
      <c r="X57" s="146"/>
      <c r="Y57" s="147"/>
      <c r="Z57" s="147"/>
      <c r="AA57" s="147"/>
      <c r="AB57" s="147"/>
      <c r="AC57" s="146"/>
      <c r="AD57" s="147"/>
      <c r="AE57" s="147"/>
      <c r="AF57" s="147"/>
      <c r="AG57" s="147"/>
      <c r="AH57" s="146"/>
      <c r="AI57" s="147"/>
      <c r="AJ57" s="147"/>
      <c r="AK57" s="147"/>
      <c r="AL57" s="147"/>
      <c r="AM57" s="146">
        <v>0.7</v>
      </c>
      <c r="AN57" s="147"/>
      <c r="AO57" s="147"/>
      <c r="AP57" s="147"/>
      <c r="AQ57" s="147"/>
      <c r="AR57" s="146">
        <v>0.3</v>
      </c>
      <c r="AS57" s="147"/>
      <c r="AT57" s="147"/>
      <c r="AU57" s="147"/>
      <c r="AV57" s="147"/>
      <c r="AW57" s="146"/>
      <c r="AX57" s="147"/>
      <c r="AY57" s="147"/>
      <c r="AZ57" s="147"/>
      <c r="BA57" s="147"/>
      <c r="BB57" s="146"/>
      <c r="BC57" s="147"/>
      <c r="BD57" s="147"/>
      <c r="BE57" s="147"/>
      <c r="BF57" s="147"/>
      <c r="BG57" s="146"/>
      <c r="BH57" s="147"/>
      <c r="BI57" s="147"/>
      <c r="BJ57" s="147"/>
      <c r="BK57" s="147"/>
      <c r="BL57" s="146"/>
      <c r="BM57" s="147"/>
      <c r="BN57" s="147"/>
      <c r="BO57" s="147"/>
      <c r="BP57" s="147"/>
      <c r="BQ57" s="146"/>
      <c r="BR57" s="147"/>
      <c r="BS57" s="147"/>
      <c r="BT57" s="147"/>
      <c r="BU57" s="147"/>
      <c r="BV57" s="146"/>
      <c r="BW57" s="147"/>
      <c r="BX57" s="147"/>
      <c r="BY57" s="147"/>
      <c r="BZ57" s="147"/>
      <c r="CA57" s="146"/>
      <c r="CB57" s="147"/>
      <c r="CC57" s="147"/>
      <c r="CD57" s="147"/>
      <c r="CE57" s="147"/>
      <c r="CF57" s="146"/>
      <c r="CG57" s="147"/>
      <c r="CH57" s="147"/>
      <c r="CI57" s="147"/>
      <c r="CJ57" s="147"/>
      <c r="CK57" s="146"/>
      <c r="CL57" s="147"/>
      <c r="CM57" s="147"/>
      <c r="CN57" s="147"/>
      <c r="CO57" s="147"/>
      <c r="CP57" s="146"/>
      <c r="CQ57" s="147"/>
      <c r="CR57" s="147"/>
      <c r="CS57" s="147"/>
      <c r="CT57" s="147"/>
      <c r="CU57" s="146"/>
      <c r="CV57" s="147"/>
      <c r="CW57" s="147"/>
      <c r="CX57" s="147"/>
      <c r="CY57" s="147"/>
      <c r="CZ57" s="146"/>
      <c r="DA57" s="147"/>
      <c r="DB57" s="147"/>
      <c r="DC57" s="147"/>
      <c r="DD57" s="147"/>
      <c r="DE57" s="146"/>
      <c r="DF57" s="147"/>
      <c r="DG57" s="147"/>
      <c r="DH57" s="147"/>
      <c r="DI57" s="147"/>
      <c r="DJ57" s="146"/>
      <c r="DK57" s="147"/>
      <c r="DL57" s="147"/>
      <c r="DM57" s="147"/>
      <c r="DN57" s="147"/>
      <c r="DO57" s="146"/>
      <c r="DP57" s="147"/>
      <c r="DQ57" s="147"/>
      <c r="DR57" s="147"/>
      <c r="DS57" s="147"/>
      <c r="DT57" s="146"/>
      <c r="DU57" s="147"/>
      <c r="DV57" s="147"/>
      <c r="DW57" s="147"/>
      <c r="DX57" s="147"/>
      <c r="DY57" s="146"/>
      <c r="DZ57" s="147"/>
      <c r="EA57" s="147"/>
      <c r="EB57" s="147"/>
      <c r="EC57" s="147"/>
      <c r="ED57" s="146"/>
      <c r="EE57" s="147"/>
      <c r="EF57" s="147"/>
      <c r="EG57" s="147"/>
      <c r="EH57" s="147"/>
      <c r="EI57" s="146"/>
      <c r="EJ57" s="147"/>
      <c r="EK57" s="147"/>
      <c r="EL57" s="147"/>
      <c r="EM57" s="147"/>
      <c r="EN57" s="146"/>
      <c r="EO57" s="147"/>
      <c r="EP57" s="147"/>
      <c r="EQ57" s="147"/>
      <c r="ER57" s="147"/>
      <c r="ES57" s="146"/>
      <c r="ET57" s="147"/>
      <c r="EU57" s="147"/>
      <c r="EV57" s="147"/>
      <c r="EW57" s="147"/>
      <c r="EX57" s="146"/>
      <c r="EY57" s="147"/>
      <c r="EZ57" s="147"/>
      <c r="FA57" s="147"/>
      <c r="FB57" s="147"/>
      <c r="FC57" s="146"/>
      <c r="FD57" s="147"/>
      <c r="FE57" s="147"/>
      <c r="FF57" s="147"/>
      <c r="FG57" s="147"/>
      <c r="FH57" s="146"/>
      <c r="FI57" s="147"/>
      <c r="FJ57" s="147"/>
      <c r="FK57" s="147"/>
      <c r="FL57" s="147"/>
      <c r="FM57" s="146"/>
      <c r="FN57" s="147"/>
      <c r="FO57" s="147"/>
      <c r="FP57" s="147"/>
      <c r="FQ57" s="147"/>
      <c r="FR57" s="146"/>
      <c r="FS57" s="147"/>
      <c r="FT57" s="147"/>
      <c r="FU57" s="147"/>
      <c r="FV57" s="147"/>
      <c r="FW57" s="146"/>
      <c r="FX57" s="147"/>
      <c r="FY57" s="147"/>
      <c r="FZ57" s="147"/>
      <c r="GA57" s="147"/>
      <c r="GB57" s="146"/>
      <c r="GC57" s="147"/>
      <c r="GD57" s="147"/>
      <c r="GE57" s="147"/>
      <c r="GF57" s="147"/>
      <c r="GG57" s="146"/>
      <c r="GH57" s="147"/>
      <c r="GI57" s="147"/>
      <c r="GJ57" s="147"/>
      <c r="GK57" s="147"/>
      <c r="GL57" s="146"/>
      <c r="GM57" s="147"/>
      <c r="GN57" s="147"/>
      <c r="GO57" s="147"/>
      <c r="GP57" s="147"/>
      <c r="GQ57" s="146"/>
      <c r="GR57" s="147"/>
      <c r="GS57" s="147"/>
      <c r="GT57" s="147"/>
      <c r="GU57" s="147"/>
      <c r="GV57" s="146"/>
      <c r="GW57" s="147"/>
      <c r="GX57" s="147"/>
      <c r="GY57" s="147"/>
      <c r="GZ57" s="147"/>
      <c r="HA57" s="146"/>
      <c r="HB57" s="147"/>
      <c r="HC57" s="147"/>
      <c r="HD57" s="147"/>
      <c r="HE57" s="147"/>
      <c r="HF57" s="146"/>
      <c r="HG57" s="147"/>
      <c r="HH57" s="147"/>
      <c r="HI57" s="147"/>
      <c r="HJ57" s="147"/>
      <c r="HK57" s="146"/>
      <c r="HL57" s="147"/>
      <c r="HM57" s="147"/>
      <c r="HN57" s="147"/>
      <c r="HO57" s="147"/>
      <c r="HP57" s="21" t="str">
        <f>IF(Planilha!G417&lt;&gt;HP56,"VERIFIQUE","")</f>
        <v/>
      </c>
    </row>
    <row r="58" spans="1:224" ht="9" x14ac:dyDescent="0.15">
      <c r="A58" s="175" t="str">
        <f>Planilha!A419</f>
        <v>14</v>
      </c>
      <c r="B58" s="156"/>
      <c r="C58" s="182"/>
      <c r="D58" s="707"/>
      <c r="E58" s="708"/>
      <c r="F58" s="708"/>
      <c r="G58" s="708"/>
      <c r="H58" s="708"/>
      <c r="I58" s="703"/>
      <c r="J58" s="704"/>
      <c r="K58" s="705"/>
      <c r="L58" s="705"/>
      <c r="M58" s="705"/>
      <c r="N58" s="703"/>
      <c r="O58" s="704"/>
      <c r="P58" s="706"/>
      <c r="Q58" s="706"/>
      <c r="R58" s="706"/>
      <c r="S58" s="703"/>
      <c r="T58" s="704"/>
      <c r="U58" s="706"/>
      <c r="V58" s="706"/>
      <c r="W58" s="706"/>
      <c r="X58" s="703"/>
      <c r="Y58" s="704"/>
      <c r="Z58" s="706"/>
      <c r="AA58" s="706"/>
      <c r="AB58" s="706"/>
      <c r="AC58" s="703"/>
      <c r="AD58" s="704"/>
      <c r="AE58" s="706"/>
      <c r="AF58" s="706"/>
      <c r="AG58" s="706"/>
      <c r="AH58" s="703"/>
      <c r="AI58" s="704"/>
      <c r="AJ58" s="709"/>
      <c r="AK58" s="709"/>
      <c r="AL58" s="709"/>
      <c r="AM58" s="707"/>
      <c r="AN58" s="708"/>
      <c r="AO58" s="709"/>
      <c r="AP58" s="709"/>
      <c r="AQ58" s="709"/>
      <c r="AR58" s="707"/>
      <c r="AS58" s="708"/>
      <c r="AT58" s="709"/>
      <c r="AU58" s="709"/>
      <c r="AV58" s="709"/>
      <c r="AW58" s="16"/>
      <c r="AX58" s="17"/>
      <c r="AY58" s="19"/>
      <c r="AZ58" s="19"/>
      <c r="BA58" s="19"/>
      <c r="BB58" s="16"/>
      <c r="BC58" s="17"/>
      <c r="BD58" s="19"/>
      <c r="BE58" s="19"/>
      <c r="BF58" s="19"/>
      <c r="BG58" s="16"/>
      <c r="BH58" s="17"/>
      <c r="BI58" s="19"/>
      <c r="BJ58" s="19"/>
      <c r="BK58" s="19"/>
      <c r="BL58" s="16"/>
      <c r="BM58" s="17"/>
      <c r="BN58" s="19"/>
      <c r="BO58" s="19"/>
      <c r="BP58" s="19"/>
      <c r="BQ58" s="16"/>
      <c r="BR58" s="17"/>
      <c r="BS58" s="19"/>
      <c r="BT58" s="19"/>
      <c r="BU58" s="19"/>
      <c r="BV58" s="16"/>
      <c r="BW58" s="17"/>
      <c r="BX58" s="19"/>
      <c r="BY58" s="19"/>
      <c r="BZ58" s="19"/>
      <c r="CA58" s="16"/>
      <c r="CB58" s="17"/>
      <c r="CC58" s="19"/>
      <c r="CD58" s="19"/>
      <c r="CE58" s="19"/>
      <c r="CF58" s="16"/>
      <c r="CG58" s="17"/>
      <c r="CH58" s="19"/>
      <c r="CI58" s="19"/>
      <c r="CJ58" s="19"/>
      <c r="CK58" s="16"/>
      <c r="CL58" s="17"/>
      <c r="CM58" s="19"/>
      <c r="CN58" s="19"/>
      <c r="CO58" s="19"/>
      <c r="CP58" s="16"/>
      <c r="CQ58" s="17"/>
      <c r="CR58" s="19"/>
      <c r="CS58" s="19"/>
      <c r="CT58" s="19"/>
      <c r="CU58" s="16"/>
      <c r="CV58" s="17"/>
      <c r="CW58" s="19"/>
      <c r="CX58" s="19"/>
      <c r="CY58" s="19"/>
      <c r="CZ58" s="16"/>
      <c r="DA58" s="17"/>
      <c r="DB58" s="19"/>
      <c r="DC58" s="19"/>
      <c r="DD58" s="19"/>
      <c r="DE58" s="16"/>
      <c r="DF58" s="17"/>
      <c r="DG58" s="19"/>
      <c r="DH58" s="19"/>
      <c r="DI58" s="19"/>
      <c r="DJ58" s="16"/>
      <c r="DK58" s="17"/>
      <c r="DL58" s="19"/>
      <c r="DM58" s="19"/>
      <c r="DN58" s="19"/>
      <c r="DO58" s="16"/>
      <c r="DP58" s="17"/>
      <c r="DQ58" s="19"/>
      <c r="DR58" s="19"/>
      <c r="DS58" s="19"/>
      <c r="DT58" s="16"/>
      <c r="DU58" s="17"/>
      <c r="DV58" s="17"/>
      <c r="DW58" s="17"/>
      <c r="DX58" s="17"/>
      <c r="DY58" s="16"/>
      <c r="DZ58" s="17"/>
      <c r="EA58" s="18"/>
      <c r="EB58" s="18"/>
      <c r="EC58" s="18"/>
      <c r="ED58" s="16"/>
      <c r="EE58" s="17"/>
      <c r="EF58" s="19"/>
      <c r="EG58" s="19"/>
      <c r="EH58" s="19"/>
      <c r="EI58" s="16"/>
      <c r="EJ58" s="17"/>
      <c r="EK58" s="19"/>
      <c r="EL58" s="19"/>
      <c r="EM58" s="19"/>
      <c r="EN58" s="16"/>
      <c r="EO58" s="17"/>
      <c r="EP58" s="19"/>
      <c r="EQ58" s="19"/>
      <c r="ER58" s="19"/>
      <c r="ES58" s="16"/>
      <c r="ET58" s="17"/>
      <c r="EU58" s="19"/>
      <c r="EV58" s="19"/>
      <c r="EW58" s="19"/>
      <c r="EX58" s="16"/>
      <c r="EY58" s="17"/>
      <c r="EZ58" s="19"/>
      <c r="FA58" s="19"/>
      <c r="FB58" s="19"/>
      <c r="FC58" s="16"/>
      <c r="FD58" s="17"/>
      <c r="FE58" s="19"/>
      <c r="FF58" s="19"/>
      <c r="FG58" s="19"/>
      <c r="FH58" s="16"/>
      <c r="FI58" s="17"/>
      <c r="FJ58" s="19"/>
      <c r="FK58" s="19"/>
      <c r="FL58" s="19"/>
      <c r="FM58" s="16"/>
      <c r="FN58" s="17"/>
      <c r="FO58" s="19"/>
      <c r="FP58" s="19"/>
      <c r="FQ58" s="19"/>
      <c r="FR58" s="16"/>
      <c r="FS58" s="17"/>
      <c r="FT58" s="19"/>
      <c r="FU58" s="19"/>
      <c r="FV58" s="19"/>
      <c r="FW58" s="16"/>
      <c r="FX58" s="17"/>
      <c r="FY58" s="19"/>
      <c r="FZ58" s="19"/>
      <c r="GA58" s="19"/>
      <c r="GB58" s="16"/>
      <c r="GC58" s="17"/>
      <c r="GD58" s="19"/>
      <c r="GE58" s="19"/>
      <c r="GF58" s="19"/>
      <c r="GG58" s="16"/>
      <c r="GH58" s="17"/>
      <c r="GI58" s="19"/>
      <c r="GJ58" s="19"/>
      <c r="GK58" s="19"/>
      <c r="GL58" s="16"/>
      <c r="GM58" s="17"/>
      <c r="GN58" s="19"/>
      <c r="GO58" s="19"/>
      <c r="GP58" s="19"/>
      <c r="GQ58" s="16"/>
      <c r="GR58" s="17"/>
      <c r="GS58" s="19"/>
      <c r="GT58" s="19"/>
      <c r="GU58" s="19"/>
      <c r="GV58" s="16"/>
      <c r="GW58" s="17"/>
      <c r="GX58" s="19"/>
      <c r="GY58" s="19"/>
      <c r="GZ58" s="19"/>
      <c r="HA58" s="16"/>
      <c r="HB58" s="17"/>
      <c r="HC58" s="19"/>
      <c r="HD58" s="19"/>
      <c r="HE58" s="19"/>
      <c r="HF58" s="16"/>
      <c r="HG58" s="17"/>
      <c r="HH58" s="19"/>
      <c r="HI58" s="19"/>
      <c r="HJ58" s="19"/>
      <c r="HK58" s="16"/>
      <c r="HL58" s="17"/>
      <c r="HM58" s="19"/>
      <c r="HN58" s="19"/>
      <c r="HO58" s="19"/>
      <c r="HP58" s="177"/>
    </row>
    <row r="59" spans="1:224" ht="9" x14ac:dyDescent="0.15">
      <c r="A59" s="175"/>
      <c r="B59" s="156" t="str">
        <f>Planilha!B419</f>
        <v>MUROS, GRADES E PASSEIOS</v>
      </c>
      <c r="C59" s="183"/>
      <c r="D59" s="7"/>
      <c r="E59" s="6">
        <f>Planilha!$G$427*Cronograma!D60</f>
        <v>0</v>
      </c>
      <c r="F59" s="6"/>
      <c r="G59" s="6"/>
      <c r="H59" s="6"/>
      <c r="I59" s="7"/>
      <c r="J59" s="6">
        <f>Planilha!$G$427*Cronograma!I60</f>
        <v>0</v>
      </c>
      <c r="K59" s="6"/>
      <c r="L59" s="6"/>
      <c r="M59" s="6"/>
      <c r="N59" s="7"/>
      <c r="O59" s="6">
        <f>Planilha!$G$427*Cronograma!N60</f>
        <v>0</v>
      </c>
      <c r="P59" s="6"/>
      <c r="Q59" s="6"/>
      <c r="R59" s="6"/>
      <c r="S59" s="7"/>
      <c r="T59" s="6">
        <f>Planilha!$G$427*Cronograma!S60</f>
        <v>0</v>
      </c>
      <c r="U59" s="6"/>
      <c r="V59" s="6"/>
      <c r="W59" s="6"/>
      <c r="X59" s="7"/>
      <c r="Y59" s="6">
        <f>Planilha!$G$427*Cronograma!X60</f>
        <v>0</v>
      </c>
      <c r="Z59" s="6"/>
      <c r="AA59" s="6"/>
      <c r="AB59" s="6"/>
      <c r="AC59" s="7"/>
      <c r="AD59" s="6">
        <f>Planilha!$G$427*Cronograma!AC60</f>
        <v>0</v>
      </c>
      <c r="AE59" s="6"/>
      <c r="AF59" s="6"/>
      <c r="AG59" s="6"/>
      <c r="AH59" s="7"/>
      <c r="AI59" s="6">
        <f>Planilha!$G$427*Cronograma!AH60</f>
        <v>0</v>
      </c>
      <c r="AJ59" s="6"/>
      <c r="AK59" s="6"/>
      <c r="AL59" s="6"/>
      <c r="AM59" s="7"/>
      <c r="AN59" s="6">
        <f>Planilha!$G$427*Cronograma!AM60</f>
        <v>0</v>
      </c>
      <c r="AO59" s="6"/>
      <c r="AP59" s="6"/>
      <c r="AQ59" s="6"/>
      <c r="AR59" s="7"/>
      <c r="AS59" s="6">
        <f>Planilha!$G$427*Cronograma!AR60</f>
        <v>0</v>
      </c>
      <c r="AT59" s="6"/>
      <c r="AU59" s="6"/>
      <c r="AV59" s="6"/>
      <c r="AW59" s="7"/>
      <c r="AX59" s="6">
        <f>Planilha!$G$427*Cronograma!AW60</f>
        <v>0</v>
      </c>
      <c r="AY59" s="6"/>
      <c r="AZ59" s="6"/>
      <c r="BA59" s="6"/>
      <c r="BB59" s="7"/>
      <c r="BC59" s="6">
        <f>Planilha!$G$427*Cronograma!BB60</f>
        <v>0</v>
      </c>
      <c r="BD59" s="6"/>
      <c r="BE59" s="6"/>
      <c r="BF59" s="6"/>
      <c r="BG59" s="7"/>
      <c r="BH59" s="6">
        <f>Planilha!$G$427*Cronograma!BG60</f>
        <v>0</v>
      </c>
      <c r="BI59" s="6"/>
      <c r="BJ59" s="6"/>
      <c r="BK59" s="6"/>
      <c r="BL59" s="7"/>
      <c r="BM59" s="6">
        <f>Planilha!$G$427*Cronograma!BL60</f>
        <v>0</v>
      </c>
      <c r="BN59" s="6"/>
      <c r="BO59" s="6"/>
      <c r="BP59" s="6"/>
      <c r="BQ59" s="7"/>
      <c r="BR59" s="6">
        <f>Planilha!$G$427*Cronograma!BQ60</f>
        <v>0</v>
      </c>
      <c r="BS59" s="6"/>
      <c r="BT59" s="6"/>
      <c r="BU59" s="6"/>
      <c r="BV59" s="7"/>
      <c r="BW59" s="6">
        <f>Planilha!$G$427*Cronograma!BV60</f>
        <v>0</v>
      </c>
      <c r="BX59" s="6"/>
      <c r="BY59" s="6"/>
      <c r="BZ59" s="6"/>
      <c r="CA59" s="7"/>
      <c r="CB59" s="6">
        <f>Planilha!$G$427*Cronograma!CA60</f>
        <v>0</v>
      </c>
      <c r="CC59" s="6"/>
      <c r="CD59" s="6"/>
      <c r="CE59" s="6"/>
      <c r="CF59" s="7"/>
      <c r="CG59" s="6">
        <f>Planilha!$G$427*Cronograma!CF60</f>
        <v>0</v>
      </c>
      <c r="CH59" s="6"/>
      <c r="CI59" s="6"/>
      <c r="CJ59" s="6"/>
      <c r="CK59" s="7"/>
      <c r="CL59" s="6">
        <f>Planilha!$G$427*Cronograma!CK60</f>
        <v>0</v>
      </c>
      <c r="CM59" s="6"/>
      <c r="CN59" s="6"/>
      <c r="CO59" s="6"/>
      <c r="CP59" s="7"/>
      <c r="CQ59" s="6">
        <f>Planilha!$G$427*Cronograma!CP60</f>
        <v>0</v>
      </c>
      <c r="CR59" s="6"/>
      <c r="CS59" s="6"/>
      <c r="CT59" s="6"/>
      <c r="CU59" s="7"/>
      <c r="CV59" s="6">
        <f>Planilha!$G$427*Cronograma!CU60</f>
        <v>0</v>
      </c>
      <c r="CW59" s="6"/>
      <c r="CX59" s="6"/>
      <c r="CY59" s="6"/>
      <c r="CZ59" s="7"/>
      <c r="DA59" s="6">
        <f>Planilha!$G$427*Cronograma!CZ60</f>
        <v>0</v>
      </c>
      <c r="DB59" s="6"/>
      <c r="DC59" s="6"/>
      <c r="DD59" s="6"/>
      <c r="DE59" s="7"/>
      <c r="DF59" s="6">
        <f>Planilha!$G$427*Cronograma!DE60</f>
        <v>0</v>
      </c>
      <c r="DG59" s="6"/>
      <c r="DH59" s="6"/>
      <c r="DI59" s="6"/>
      <c r="DJ59" s="7"/>
      <c r="DK59" s="6">
        <f>Planilha!$G$427*Cronograma!DJ60</f>
        <v>0</v>
      </c>
      <c r="DL59" s="6"/>
      <c r="DM59" s="6"/>
      <c r="DN59" s="6"/>
      <c r="DO59" s="7"/>
      <c r="DP59" s="6">
        <f>Planilha!$G$427*Cronograma!DO60</f>
        <v>0</v>
      </c>
      <c r="DQ59" s="6"/>
      <c r="DR59" s="6"/>
      <c r="DS59" s="6"/>
      <c r="DT59" s="7"/>
      <c r="DU59" s="6">
        <f>Planilha!$G$427*Cronograma!DT60</f>
        <v>0</v>
      </c>
      <c r="DV59" s="6"/>
      <c r="DW59" s="6"/>
      <c r="DX59" s="6"/>
      <c r="DY59" s="7"/>
      <c r="DZ59" s="6">
        <f>Planilha!$G$427*Cronograma!DY60</f>
        <v>0</v>
      </c>
      <c r="EA59" s="6"/>
      <c r="EB59" s="6"/>
      <c r="EC59" s="6"/>
      <c r="ED59" s="7"/>
      <c r="EE59" s="6">
        <f>Planilha!$G$427*Cronograma!ED60</f>
        <v>0</v>
      </c>
      <c r="EF59" s="6"/>
      <c r="EG59" s="6"/>
      <c r="EH59" s="6"/>
      <c r="EI59" s="7"/>
      <c r="EJ59" s="6">
        <f>Planilha!$G$427*Cronograma!EI60</f>
        <v>0</v>
      </c>
      <c r="EK59" s="6"/>
      <c r="EL59" s="6"/>
      <c r="EM59" s="6"/>
      <c r="EN59" s="7"/>
      <c r="EO59" s="6">
        <f>Planilha!$G$427*Cronograma!EN60</f>
        <v>0</v>
      </c>
      <c r="EP59" s="6"/>
      <c r="EQ59" s="6"/>
      <c r="ER59" s="6"/>
      <c r="ES59" s="7"/>
      <c r="ET59" s="6">
        <f>Planilha!$G$427*Cronograma!ES60</f>
        <v>0</v>
      </c>
      <c r="EU59" s="6"/>
      <c r="EV59" s="6"/>
      <c r="EW59" s="6"/>
      <c r="EX59" s="7"/>
      <c r="EY59" s="6">
        <f>Planilha!$G$427*Cronograma!EX60</f>
        <v>0</v>
      </c>
      <c r="EZ59" s="6"/>
      <c r="FA59" s="6"/>
      <c r="FB59" s="6"/>
      <c r="FC59" s="7"/>
      <c r="FD59" s="6">
        <f>Planilha!$G$427*Cronograma!FC60</f>
        <v>0</v>
      </c>
      <c r="FE59" s="6"/>
      <c r="FF59" s="6"/>
      <c r="FG59" s="6"/>
      <c r="FH59" s="7"/>
      <c r="FI59" s="6">
        <f>Planilha!$G$427*Cronograma!FH60</f>
        <v>0</v>
      </c>
      <c r="FJ59" s="6"/>
      <c r="FK59" s="6"/>
      <c r="FL59" s="6"/>
      <c r="FM59" s="7"/>
      <c r="FN59" s="6">
        <f>Planilha!$G$427*Cronograma!FM60</f>
        <v>0</v>
      </c>
      <c r="FO59" s="6"/>
      <c r="FP59" s="6"/>
      <c r="FQ59" s="6"/>
      <c r="FR59" s="7"/>
      <c r="FS59" s="6">
        <f>Planilha!$G$427*Cronograma!FR60</f>
        <v>0</v>
      </c>
      <c r="FT59" s="6"/>
      <c r="FU59" s="6"/>
      <c r="FV59" s="6"/>
      <c r="FW59" s="7"/>
      <c r="FX59" s="6">
        <f>Planilha!$G$427*Cronograma!FW60</f>
        <v>0</v>
      </c>
      <c r="FY59" s="6"/>
      <c r="FZ59" s="6"/>
      <c r="GA59" s="6"/>
      <c r="GB59" s="7"/>
      <c r="GC59" s="6">
        <f>Planilha!$G$427*Cronograma!GB60</f>
        <v>0</v>
      </c>
      <c r="GD59" s="6"/>
      <c r="GE59" s="6"/>
      <c r="GF59" s="6"/>
      <c r="GG59" s="7"/>
      <c r="GH59" s="6">
        <f>Planilha!$G$427*Cronograma!GG60</f>
        <v>0</v>
      </c>
      <c r="GI59" s="6"/>
      <c r="GJ59" s="6"/>
      <c r="GK59" s="6"/>
      <c r="GL59" s="7"/>
      <c r="GM59" s="6">
        <f>Planilha!$G$427*Cronograma!GL60</f>
        <v>0</v>
      </c>
      <c r="GN59" s="6"/>
      <c r="GO59" s="6"/>
      <c r="GP59" s="6"/>
      <c r="GQ59" s="7"/>
      <c r="GR59" s="6">
        <f>Planilha!$G$427*Cronograma!GQ60</f>
        <v>0</v>
      </c>
      <c r="GS59" s="6"/>
      <c r="GT59" s="6"/>
      <c r="GU59" s="6"/>
      <c r="GV59" s="7"/>
      <c r="GW59" s="6">
        <f>Planilha!$G$427*Cronograma!GV60</f>
        <v>0</v>
      </c>
      <c r="GX59" s="6"/>
      <c r="GY59" s="6"/>
      <c r="GZ59" s="6"/>
      <c r="HA59" s="7"/>
      <c r="HB59" s="6">
        <f>Planilha!$G$427*Cronograma!HA60</f>
        <v>0</v>
      </c>
      <c r="HC59" s="6"/>
      <c r="HD59" s="6"/>
      <c r="HE59" s="6"/>
      <c r="HF59" s="7"/>
      <c r="HG59" s="6">
        <f>Planilha!$G$427*Cronograma!HF60</f>
        <v>0</v>
      </c>
      <c r="HH59" s="6"/>
      <c r="HI59" s="6"/>
      <c r="HJ59" s="6"/>
      <c r="HK59" s="7"/>
      <c r="HL59" s="6">
        <f>Planilha!$G$427*Cronograma!HK60</f>
        <v>0</v>
      </c>
      <c r="HM59" s="6"/>
      <c r="HN59" s="6"/>
      <c r="HO59" s="6"/>
      <c r="HP59" s="179">
        <f>SUM(D59:HO59)</f>
        <v>0</v>
      </c>
    </row>
    <row r="60" spans="1:224" ht="9" x14ac:dyDescent="0.15">
      <c r="A60" s="180"/>
      <c r="B60" s="185"/>
      <c r="C60" s="187"/>
      <c r="D60" s="146"/>
      <c r="E60" s="147"/>
      <c r="F60" s="147"/>
      <c r="G60" s="147"/>
      <c r="H60" s="147"/>
      <c r="I60" s="146">
        <v>0.2</v>
      </c>
      <c r="J60" s="147"/>
      <c r="K60" s="147"/>
      <c r="L60" s="147"/>
      <c r="M60" s="147"/>
      <c r="N60" s="146">
        <v>0.2</v>
      </c>
      <c r="O60" s="147"/>
      <c r="P60" s="147"/>
      <c r="Q60" s="147"/>
      <c r="R60" s="147"/>
      <c r="S60" s="146">
        <v>0.2</v>
      </c>
      <c r="T60" s="147"/>
      <c r="U60" s="147"/>
      <c r="V60" s="147"/>
      <c r="W60" s="147"/>
      <c r="X60" s="146">
        <v>0.2</v>
      </c>
      <c r="Y60" s="147"/>
      <c r="Z60" s="147"/>
      <c r="AA60" s="147"/>
      <c r="AB60" s="147"/>
      <c r="AC60" s="146">
        <v>0.15</v>
      </c>
      <c r="AD60" s="147"/>
      <c r="AE60" s="147"/>
      <c r="AF60" s="147"/>
      <c r="AG60" s="147"/>
      <c r="AH60" s="146">
        <v>0.05</v>
      </c>
      <c r="AI60" s="147"/>
      <c r="AJ60" s="147"/>
      <c r="AK60" s="147"/>
      <c r="AL60" s="147"/>
      <c r="AM60" s="146"/>
      <c r="AN60" s="147"/>
      <c r="AO60" s="147"/>
      <c r="AP60" s="147"/>
      <c r="AQ60" s="147"/>
      <c r="AR60" s="146"/>
      <c r="AS60" s="147"/>
      <c r="AT60" s="147"/>
      <c r="AU60" s="147"/>
      <c r="AV60" s="147"/>
      <c r="AW60" s="146"/>
      <c r="AX60" s="147"/>
      <c r="AY60" s="147"/>
      <c r="AZ60" s="147"/>
      <c r="BA60" s="147"/>
      <c r="BB60" s="146"/>
      <c r="BC60" s="147"/>
      <c r="BD60" s="147"/>
      <c r="BE60" s="147"/>
      <c r="BF60" s="147"/>
      <c r="BG60" s="146"/>
      <c r="BH60" s="147"/>
      <c r="BI60" s="147"/>
      <c r="BJ60" s="147"/>
      <c r="BK60" s="147"/>
      <c r="BL60" s="146"/>
      <c r="BM60" s="147"/>
      <c r="BN60" s="147"/>
      <c r="BO60" s="147"/>
      <c r="BP60" s="147"/>
      <c r="BQ60" s="146"/>
      <c r="BR60" s="147"/>
      <c r="BS60" s="147"/>
      <c r="BT60" s="147"/>
      <c r="BU60" s="147"/>
      <c r="BV60" s="146"/>
      <c r="BW60" s="147"/>
      <c r="BX60" s="147"/>
      <c r="BY60" s="147"/>
      <c r="BZ60" s="147"/>
      <c r="CA60" s="146"/>
      <c r="CB60" s="147"/>
      <c r="CC60" s="147"/>
      <c r="CD60" s="147"/>
      <c r="CE60" s="147"/>
      <c r="CF60" s="146"/>
      <c r="CG60" s="147"/>
      <c r="CH60" s="147"/>
      <c r="CI60" s="147"/>
      <c r="CJ60" s="147"/>
      <c r="CK60" s="146"/>
      <c r="CL60" s="147"/>
      <c r="CM60" s="147"/>
      <c r="CN60" s="147"/>
      <c r="CO60" s="147"/>
      <c r="CP60" s="146"/>
      <c r="CQ60" s="147"/>
      <c r="CR60" s="147"/>
      <c r="CS60" s="147"/>
      <c r="CT60" s="147"/>
      <c r="CU60" s="146"/>
      <c r="CV60" s="147"/>
      <c r="CW60" s="147"/>
      <c r="CX60" s="147"/>
      <c r="CY60" s="147"/>
      <c r="CZ60" s="146"/>
      <c r="DA60" s="147"/>
      <c r="DB60" s="147"/>
      <c r="DC60" s="147"/>
      <c r="DD60" s="147"/>
      <c r="DE60" s="146"/>
      <c r="DF60" s="147"/>
      <c r="DG60" s="147"/>
      <c r="DH60" s="147"/>
      <c r="DI60" s="147"/>
      <c r="DJ60" s="146"/>
      <c r="DK60" s="147"/>
      <c r="DL60" s="147"/>
      <c r="DM60" s="147"/>
      <c r="DN60" s="147"/>
      <c r="DO60" s="146"/>
      <c r="DP60" s="147"/>
      <c r="DQ60" s="147"/>
      <c r="DR60" s="147"/>
      <c r="DS60" s="147"/>
      <c r="DT60" s="146"/>
      <c r="DU60" s="147"/>
      <c r="DV60" s="147"/>
      <c r="DW60" s="147"/>
      <c r="DX60" s="147"/>
      <c r="DY60" s="146"/>
      <c r="DZ60" s="147"/>
      <c r="EA60" s="147"/>
      <c r="EB60" s="147"/>
      <c r="EC60" s="147"/>
      <c r="ED60" s="146"/>
      <c r="EE60" s="147"/>
      <c r="EF60" s="147"/>
      <c r="EG60" s="147"/>
      <c r="EH60" s="147"/>
      <c r="EI60" s="146"/>
      <c r="EJ60" s="147"/>
      <c r="EK60" s="147"/>
      <c r="EL60" s="147"/>
      <c r="EM60" s="147"/>
      <c r="EN60" s="146"/>
      <c r="EO60" s="147"/>
      <c r="EP60" s="147"/>
      <c r="EQ60" s="147"/>
      <c r="ER60" s="147"/>
      <c r="ES60" s="146"/>
      <c r="ET60" s="147"/>
      <c r="EU60" s="147"/>
      <c r="EV60" s="147"/>
      <c r="EW60" s="147"/>
      <c r="EX60" s="146"/>
      <c r="EY60" s="147"/>
      <c r="EZ60" s="147"/>
      <c r="FA60" s="147"/>
      <c r="FB60" s="147"/>
      <c r="FC60" s="146"/>
      <c r="FD60" s="147"/>
      <c r="FE60" s="147"/>
      <c r="FF60" s="147"/>
      <c r="FG60" s="147"/>
      <c r="FH60" s="146"/>
      <c r="FI60" s="147"/>
      <c r="FJ60" s="147"/>
      <c r="FK60" s="147"/>
      <c r="FL60" s="147"/>
      <c r="FM60" s="146"/>
      <c r="FN60" s="147"/>
      <c r="FO60" s="147"/>
      <c r="FP60" s="147"/>
      <c r="FQ60" s="147"/>
      <c r="FR60" s="146"/>
      <c r="FS60" s="147"/>
      <c r="FT60" s="147"/>
      <c r="FU60" s="147"/>
      <c r="FV60" s="147"/>
      <c r="FW60" s="146"/>
      <c r="FX60" s="147"/>
      <c r="FY60" s="147"/>
      <c r="FZ60" s="147"/>
      <c r="GA60" s="147"/>
      <c r="GB60" s="146"/>
      <c r="GC60" s="147"/>
      <c r="GD60" s="147"/>
      <c r="GE60" s="147"/>
      <c r="GF60" s="147"/>
      <c r="GG60" s="146"/>
      <c r="GH60" s="147"/>
      <c r="GI60" s="147"/>
      <c r="GJ60" s="147"/>
      <c r="GK60" s="147"/>
      <c r="GL60" s="146"/>
      <c r="GM60" s="147"/>
      <c r="GN60" s="147"/>
      <c r="GO60" s="147"/>
      <c r="GP60" s="147"/>
      <c r="GQ60" s="146"/>
      <c r="GR60" s="147"/>
      <c r="GS60" s="147"/>
      <c r="GT60" s="147"/>
      <c r="GU60" s="147"/>
      <c r="GV60" s="146"/>
      <c r="GW60" s="147"/>
      <c r="GX60" s="147"/>
      <c r="GY60" s="147"/>
      <c r="GZ60" s="147"/>
      <c r="HA60" s="146"/>
      <c r="HB60" s="147"/>
      <c r="HC60" s="147"/>
      <c r="HD60" s="147"/>
      <c r="HE60" s="147"/>
      <c r="HF60" s="146"/>
      <c r="HG60" s="147"/>
      <c r="HH60" s="147"/>
      <c r="HI60" s="147"/>
      <c r="HJ60" s="147"/>
      <c r="HK60" s="146"/>
      <c r="HL60" s="147"/>
      <c r="HM60" s="147"/>
      <c r="HN60" s="147"/>
      <c r="HO60" s="147"/>
      <c r="HP60" s="21" t="str">
        <f>IF(Planilha!G427&lt;&gt;HP59,"VERIFIQUE","")</f>
        <v/>
      </c>
    </row>
    <row r="61" spans="1:224" ht="9" x14ac:dyDescent="0.15">
      <c r="A61" s="175" t="str">
        <f>Planilha!A429</f>
        <v>15</v>
      </c>
      <c r="B61" s="156"/>
      <c r="C61" s="190"/>
      <c r="D61" s="707"/>
      <c r="E61" s="708"/>
      <c r="F61" s="708"/>
      <c r="G61" s="708"/>
      <c r="H61" s="708"/>
      <c r="I61" s="707"/>
      <c r="J61" s="708"/>
      <c r="K61" s="710"/>
      <c r="L61" s="710"/>
      <c r="M61" s="710"/>
      <c r="N61" s="703"/>
      <c r="O61" s="704"/>
      <c r="P61" s="706"/>
      <c r="Q61" s="706"/>
      <c r="R61" s="706"/>
      <c r="S61" s="707"/>
      <c r="T61" s="708"/>
      <c r="U61" s="709"/>
      <c r="V61" s="709"/>
      <c r="W61" s="709"/>
      <c r="X61" s="707"/>
      <c r="Y61" s="708"/>
      <c r="Z61" s="709"/>
      <c r="AA61" s="709"/>
      <c r="AB61" s="709"/>
      <c r="AC61" s="707"/>
      <c r="AD61" s="708"/>
      <c r="AE61" s="709"/>
      <c r="AF61" s="709"/>
      <c r="AG61" s="709"/>
      <c r="AH61" s="707"/>
      <c r="AI61" s="708"/>
      <c r="AJ61" s="709"/>
      <c r="AK61" s="709"/>
      <c r="AL61" s="709"/>
      <c r="AM61" s="707"/>
      <c r="AN61" s="708"/>
      <c r="AO61" s="709"/>
      <c r="AP61" s="709"/>
      <c r="AQ61" s="709"/>
      <c r="AR61" s="707"/>
      <c r="AS61" s="708"/>
      <c r="AT61" s="709"/>
      <c r="AU61" s="709"/>
      <c r="AV61" s="709"/>
      <c r="AW61" s="16"/>
      <c r="AX61" s="17"/>
      <c r="AY61" s="19"/>
      <c r="AZ61" s="19"/>
      <c r="BA61" s="19"/>
      <c r="BB61" s="16"/>
      <c r="BC61" s="17"/>
      <c r="BD61" s="19"/>
      <c r="BE61" s="19"/>
      <c r="BF61" s="19"/>
      <c r="BG61" s="16"/>
      <c r="BH61" s="17"/>
      <c r="BI61" s="19"/>
      <c r="BJ61" s="19"/>
      <c r="BK61" s="19"/>
      <c r="BL61" s="16"/>
      <c r="BM61" s="17"/>
      <c r="BN61" s="19"/>
      <c r="BO61" s="19"/>
      <c r="BP61" s="19"/>
      <c r="BQ61" s="16"/>
      <c r="BR61" s="17"/>
      <c r="BS61" s="19"/>
      <c r="BT61" s="19"/>
      <c r="BU61" s="19"/>
      <c r="BV61" s="16"/>
      <c r="BW61" s="17"/>
      <c r="BX61" s="19"/>
      <c r="BY61" s="19"/>
      <c r="BZ61" s="19"/>
      <c r="CA61" s="16"/>
      <c r="CB61" s="17"/>
      <c r="CC61" s="19"/>
      <c r="CD61" s="19"/>
      <c r="CE61" s="19"/>
      <c r="CF61" s="16"/>
      <c r="CG61" s="17"/>
      <c r="CH61" s="19"/>
      <c r="CI61" s="19"/>
      <c r="CJ61" s="19"/>
      <c r="CK61" s="16"/>
      <c r="CL61" s="17"/>
      <c r="CM61" s="19"/>
      <c r="CN61" s="19"/>
      <c r="CO61" s="19"/>
      <c r="CP61" s="16"/>
      <c r="CQ61" s="17"/>
      <c r="CR61" s="19"/>
      <c r="CS61" s="19"/>
      <c r="CT61" s="19"/>
      <c r="CU61" s="16"/>
      <c r="CV61" s="17"/>
      <c r="CW61" s="19"/>
      <c r="CX61" s="19"/>
      <c r="CY61" s="19"/>
      <c r="CZ61" s="16"/>
      <c r="DA61" s="17"/>
      <c r="DB61" s="19"/>
      <c r="DC61" s="19"/>
      <c r="DD61" s="19"/>
      <c r="DE61" s="16"/>
      <c r="DF61" s="17"/>
      <c r="DG61" s="19"/>
      <c r="DH61" s="19"/>
      <c r="DI61" s="19"/>
      <c r="DJ61" s="16"/>
      <c r="DK61" s="17"/>
      <c r="DL61" s="19"/>
      <c r="DM61" s="19"/>
      <c r="DN61" s="19"/>
      <c r="DO61" s="16"/>
      <c r="DP61" s="17"/>
      <c r="DQ61" s="19"/>
      <c r="DR61" s="19"/>
      <c r="DS61" s="19"/>
      <c r="DT61" s="16"/>
      <c r="DU61" s="17"/>
      <c r="DV61" s="17"/>
      <c r="DW61" s="17"/>
      <c r="DX61" s="17"/>
      <c r="DY61" s="16"/>
      <c r="DZ61" s="17"/>
      <c r="EA61" s="18"/>
      <c r="EB61" s="18"/>
      <c r="EC61" s="18"/>
      <c r="ED61" s="16"/>
      <c r="EE61" s="17"/>
      <c r="EF61" s="19"/>
      <c r="EG61" s="19"/>
      <c r="EH61" s="19"/>
      <c r="EI61" s="16"/>
      <c r="EJ61" s="17"/>
      <c r="EK61" s="19"/>
      <c r="EL61" s="19"/>
      <c r="EM61" s="19"/>
      <c r="EN61" s="16"/>
      <c r="EO61" s="17"/>
      <c r="EP61" s="19"/>
      <c r="EQ61" s="19"/>
      <c r="ER61" s="19"/>
      <c r="ES61" s="16"/>
      <c r="ET61" s="17"/>
      <c r="EU61" s="19"/>
      <c r="EV61" s="19"/>
      <c r="EW61" s="19"/>
      <c r="EX61" s="16"/>
      <c r="EY61" s="17"/>
      <c r="EZ61" s="19"/>
      <c r="FA61" s="19"/>
      <c r="FB61" s="19"/>
      <c r="FC61" s="16"/>
      <c r="FD61" s="17"/>
      <c r="FE61" s="19"/>
      <c r="FF61" s="19"/>
      <c r="FG61" s="19"/>
      <c r="FH61" s="16"/>
      <c r="FI61" s="17"/>
      <c r="FJ61" s="19"/>
      <c r="FK61" s="19"/>
      <c r="FL61" s="19"/>
      <c r="FM61" s="16"/>
      <c r="FN61" s="17"/>
      <c r="FO61" s="19"/>
      <c r="FP61" s="19"/>
      <c r="FQ61" s="19"/>
      <c r="FR61" s="16"/>
      <c r="FS61" s="17"/>
      <c r="FT61" s="19"/>
      <c r="FU61" s="19"/>
      <c r="FV61" s="19"/>
      <c r="FW61" s="16"/>
      <c r="FX61" s="17"/>
      <c r="FY61" s="19"/>
      <c r="FZ61" s="19"/>
      <c r="GA61" s="19"/>
      <c r="GB61" s="16"/>
      <c r="GC61" s="17"/>
      <c r="GD61" s="19"/>
      <c r="GE61" s="19"/>
      <c r="GF61" s="19"/>
      <c r="GG61" s="16"/>
      <c r="GH61" s="17"/>
      <c r="GI61" s="19"/>
      <c r="GJ61" s="19"/>
      <c r="GK61" s="19"/>
      <c r="GL61" s="16"/>
      <c r="GM61" s="17"/>
      <c r="GN61" s="19"/>
      <c r="GO61" s="19"/>
      <c r="GP61" s="19"/>
      <c r="GQ61" s="16"/>
      <c r="GR61" s="17"/>
      <c r="GS61" s="19"/>
      <c r="GT61" s="19"/>
      <c r="GU61" s="19"/>
      <c r="GV61" s="16"/>
      <c r="GW61" s="17"/>
      <c r="GX61" s="19"/>
      <c r="GY61" s="19"/>
      <c r="GZ61" s="19"/>
      <c r="HA61" s="16"/>
      <c r="HB61" s="17"/>
      <c r="HC61" s="19"/>
      <c r="HD61" s="19"/>
      <c r="HE61" s="19"/>
      <c r="HF61" s="16"/>
      <c r="HG61" s="17"/>
      <c r="HH61" s="19"/>
      <c r="HI61" s="19"/>
      <c r="HJ61" s="19"/>
      <c r="HK61" s="16"/>
      <c r="HL61" s="17"/>
      <c r="HM61" s="19"/>
      <c r="HN61" s="19"/>
      <c r="HO61" s="19"/>
      <c r="HP61" s="189"/>
    </row>
    <row r="62" spans="1:224" ht="9" x14ac:dyDescent="0.15">
      <c r="A62" s="175"/>
      <c r="B62" s="156" t="str">
        <f>LEFT(Planilha!B429,13)</f>
        <v>RESERVATÓRIOS</v>
      </c>
      <c r="C62" s="190"/>
      <c r="D62" s="7"/>
      <c r="E62" s="6">
        <f>Planilha!$G$431*Cronograma!D63</f>
        <v>0</v>
      </c>
      <c r="F62" s="6"/>
      <c r="G62" s="6"/>
      <c r="H62" s="6"/>
      <c r="I62" s="7"/>
      <c r="J62" s="6">
        <f>Planilha!$G$431*Cronograma!I63</f>
        <v>0</v>
      </c>
      <c r="K62" s="6"/>
      <c r="L62" s="6"/>
      <c r="M62" s="6"/>
      <c r="N62" s="7"/>
      <c r="O62" s="6">
        <f>Planilha!$G$431*Cronograma!N63</f>
        <v>0</v>
      </c>
      <c r="P62" s="6"/>
      <c r="Q62" s="6"/>
      <c r="R62" s="6"/>
      <c r="S62" s="7"/>
      <c r="T62" s="6">
        <f>Planilha!$G$431*Cronograma!S63</f>
        <v>0</v>
      </c>
      <c r="U62" s="6"/>
      <c r="V62" s="6"/>
      <c r="W62" s="6"/>
      <c r="X62" s="7"/>
      <c r="Y62" s="6">
        <f>Planilha!$G$431*Cronograma!X63</f>
        <v>0</v>
      </c>
      <c r="Z62" s="6"/>
      <c r="AA62" s="6"/>
      <c r="AB62" s="6"/>
      <c r="AC62" s="7"/>
      <c r="AD62" s="6">
        <f>Planilha!$G$431*Cronograma!AC63</f>
        <v>0</v>
      </c>
      <c r="AE62" s="6"/>
      <c r="AF62" s="6"/>
      <c r="AG62" s="6"/>
      <c r="AH62" s="7"/>
      <c r="AI62" s="6">
        <f>Planilha!$G$431*Cronograma!AH63</f>
        <v>0</v>
      </c>
      <c r="AJ62" s="6"/>
      <c r="AK62" s="6"/>
      <c r="AL62" s="6"/>
      <c r="AM62" s="7"/>
      <c r="AN62" s="6">
        <f>Planilha!$G$431*Cronograma!AM63</f>
        <v>0</v>
      </c>
      <c r="AO62" s="6"/>
      <c r="AP62" s="6"/>
      <c r="AQ62" s="6"/>
      <c r="AR62" s="7"/>
      <c r="AS62" s="6">
        <f>Planilha!$G$431*Cronograma!AR63</f>
        <v>0</v>
      </c>
      <c r="AT62" s="6"/>
      <c r="AU62" s="6"/>
      <c r="AV62" s="6"/>
      <c r="AW62" s="7"/>
      <c r="AX62" s="6">
        <f>Planilha!$G$431*Cronograma!AW63</f>
        <v>0</v>
      </c>
      <c r="AY62" s="6"/>
      <c r="AZ62" s="6"/>
      <c r="BA62" s="6"/>
      <c r="BB62" s="7"/>
      <c r="BC62" s="6">
        <f>Planilha!$G$431*Cronograma!BB63</f>
        <v>0</v>
      </c>
      <c r="BD62" s="6"/>
      <c r="BE62" s="6"/>
      <c r="BF62" s="6"/>
      <c r="BG62" s="7"/>
      <c r="BH62" s="6">
        <f>Planilha!$G$431*Cronograma!BG63</f>
        <v>0</v>
      </c>
      <c r="BI62" s="6"/>
      <c r="BJ62" s="6"/>
      <c r="BK62" s="6"/>
      <c r="BL62" s="7"/>
      <c r="BM62" s="6">
        <f>Planilha!$G$431*Cronograma!BL63</f>
        <v>0</v>
      </c>
      <c r="BN62" s="6"/>
      <c r="BO62" s="6"/>
      <c r="BP62" s="6"/>
      <c r="BQ62" s="7"/>
      <c r="BR62" s="6">
        <f>Planilha!$G$431*Cronograma!BQ63</f>
        <v>0</v>
      </c>
      <c r="BS62" s="6"/>
      <c r="BT62" s="6"/>
      <c r="BU62" s="6"/>
      <c r="BV62" s="7"/>
      <c r="BW62" s="6">
        <f>Planilha!$G$431*Cronograma!BV63</f>
        <v>0</v>
      </c>
      <c r="BX62" s="6"/>
      <c r="BY62" s="6"/>
      <c r="BZ62" s="6"/>
      <c r="CA62" s="7"/>
      <c r="CB62" s="6">
        <f>Planilha!$G$431*Cronograma!CA63</f>
        <v>0</v>
      </c>
      <c r="CC62" s="6"/>
      <c r="CD62" s="6"/>
      <c r="CE62" s="6"/>
      <c r="CF62" s="7"/>
      <c r="CG62" s="6">
        <f>Planilha!$G$431*Cronograma!CF63</f>
        <v>0</v>
      </c>
      <c r="CH62" s="6"/>
      <c r="CI62" s="6"/>
      <c r="CJ62" s="6"/>
      <c r="CK62" s="7"/>
      <c r="CL62" s="6">
        <f>Planilha!$G$431*Cronograma!CK63</f>
        <v>0</v>
      </c>
      <c r="CM62" s="6"/>
      <c r="CN62" s="6"/>
      <c r="CO62" s="6"/>
      <c r="CP62" s="7"/>
      <c r="CQ62" s="6">
        <f>Planilha!$G$431*Cronograma!CP63</f>
        <v>0</v>
      </c>
      <c r="CR62" s="6"/>
      <c r="CS62" s="6"/>
      <c r="CT62" s="6"/>
      <c r="CU62" s="7"/>
      <c r="CV62" s="6">
        <f>Planilha!$G$431*Cronograma!CU63</f>
        <v>0</v>
      </c>
      <c r="CW62" s="6"/>
      <c r="CX62" s="6"/>
      <c r="CY62" s="6"/>
      <c r="CZ62" s="7"/>
      <c r="DA62" s="6">
        <f>Planilha!$G$431*Cronograma!CZ63</f>
        <v>0</v>
      </c>
      <c r="DB62" s="6"/>
      <c r="DC62" s="6"/>
      <c r="DD62" s="6"/>
      <c r="DE62" s="7"/>
      <c r="DF62" s="6">
        <f>Planilha!$G$431*Cronograma!DE63</f>
        <v>0</v>
      </c>
      <c r="DG62" s="6"/>
      <c r="DH62" s="6"/>
      <c r="DI62" s="6"/>
      <c r="DJ62" s="7"/>
      <c r="DK62" s="6">
        <f>Planilha!$G$431*Cronograma!DJ63</f>
        <v>0</v>
      </c>
      <c r="DL62" s="6"/>
      <c r="DM62" s="6"/>
      <c r="DN62" s="6"/>
      <c r="DO62" s="7"/>
      <c r="DP62" s="6">
        <f>Planilha!$G$431*Cronograma!DO63</f>
        <v>0</v>
      </c>
      <c r="DQ62" s="6"/>
      <c r="DR62" s="6"/>
      <c r="DS62" s="6"/>
      <c r="DT62" s="7"/>
      <c r="DU62" s="6">
        <f>Planilha!$G$431*Cronograma!DT63</f>
        <v>0</v>
      </c>
      <c r="DV62" s="6"/>
      <c r="DW62" s="6"/>
      <c r="DX62" s="6"/>
      <c r="DY62" s="7"/>
      <c r="DZ62" s="6">
        <f>Planilha!$G$431*Cronograma!DY63</f>
        <v>0</v>
      </c>
      <c r="EA62" s="6"/>
      <c r="EB62" s="6"/>
      <c r="EC62" s="6"/>
      <c r="ED62" s="7"/>
      <c r="EE62" s="6">
        <f>Planilha!$G$431*Cronograma!ED63</f>
        <v>0</v>
      </c>
      <c r="EF62" s="6"/>
      <c r="EG62" s="6"/>
      <c r="EH62" s="6"/>
      <c r="EI62" s="7"/>
      <c r="EJ62" s="6">
        <f>Planilha!$G$431*Cronograma!EI63</f>
        <v>0</v>
      </c>
      <c r="EK62" s="6"/>
      <c r="EL62" s="6"/>
      <c r="EM62" s="6"/>
      <c r="EN62" s="7"/>
      <c r="EO62" s="6">
        <f>Planilha!$G$431*Cronograma!EN63</f>
        <v>0</v>
      </c>
      <c r="EP62" s="6"/>
      <c r="EQ62" s="6"/>
      <c r="ER62" s="6"/>
      <c r="ES62" s="7"/>
      <c r="ET62" s="6">
        <f>Planilha!$G$431*Cronograma!ES63</f>
        <v>0</v>
      </c>
      <c r="EU62" s="6"/>
      <c r="EV62" s="6"/>
      <c r="EW62" s="6"/>
      <c r="EX62" s="7"/>
      <c r="EY62" s="6">
        <f>Planilha!$G$431*Cronograma!EX63</f>
        <v>0</v>
      </c>
      <c r="EZ62" s="6"/>
      <c r="FA62" s="6"/>
      <c r="FB62" s="6"/>
      <c r="FC62" s="7"/>
      <c r="FD62" s="6">
        <f>Planilha!$G$431*Cronograma!FC63</f>
        <v>0</v>
      </c>
      <c r="FE62" s="6"/>
      <c r="FF62" s="6"/>
      <c r="FG62" s="6"/>
      <c r="FH62" s="7"/>
      <c r="FI62" s="6">
        <f>Planilha!$G$431*Cronograma!FH63</f>
        <v>0</v>
      </c>
      <c r="FJ62" s="6"/>
      <c r="FK62" s="6"/>
      <c r="FL62" s="6"/>
      <c r="FM62" s="7"/>
      <c r="FN62" s="6">
        <f>Planilha!$G$431*Cronograma!FM63</f>
        <v>0</v>
      </c>
      <c r="FO62" s="6"/>
      <c r="FP62" s="6"/>
      <c r="FQ62" s="6"/>
      <c r="FR62" s="7"/>
      <c r="FS62" s="6">
        <f>Planilha!$G$431*Cronograma!FR63</f>
        <v>0</v>
      </c>
      <c r="FT62" s="6"/>
      <c r="FU62" s="6"/>
      <c r="FV62" s="6"/>
      <c r="FW62" s="7"/>
      <c r="FX62" s="6">
        <f>Planilha!$G$431*Cronograma!FW63</f>
        <v>0</v>
      </c>
      <c r="FY62" s="6"/>
      <c r="FZ62" s="6"/>
      <c r="GA62" s="6"/>
      <c r="GB62" s="7"/>
      <c r="GC62" s="6">
        <f>Planilha!$G$431*Cronograma!GB63</f>
        <v>0</v>
      </c>
      <c r="GD62" s="6"/>
      <c r="GE62" s="6"/>
      <c r="GF62" s="6"/>
      <c r="GG62" s="7"/>
      <c r="GH62" s="6">
        <f>Planilha!$G$431*Cronograma!GG63</f>
        <v>0</v>
      </c>
      <c r="GI62" s="6"/>
      <c r="GJ62" s="6"/>
      <c r="GK62" s="6"/>
      <c r="GL62" s="7"/>
      <c r="GM62" s="6">
        <f>Planilha!$G$431*Cronograma!GL63</f>
        <v>0</v>
      </c>
      <c r="GN62" s="6"/>
      <c r="GO62" s="6"/>
      <c r="GP62" s="6"/>
      <c r="GQ62" s="7"/>
      <c r="GR62" s="6">
        <f>Planilha!$G$431*Cronograma!GQ63</f>
        <v>0</v>
      </c>
      <c r="GS62" s="6"/>
      <c r="GT62" s="6"/>
      <c r="GU62" s="6"/>
      <c r="GV62" s="7"/>
      <c r="GW62" s="6">
        <f>Planilha!$G$431*Cronograma!GV63</f>
        <v>0</v>
      </c>
      <c r="GX62" s="6"/>
      <c r="GY62" s="6"/>
      <c r="GZ62" s="6"/>
      <c r="HA62" s="7"/>
      <c r="HB62" s="6">
        <f>Planilha!$G$431*Cronograma!HA63</f>
        <v>0</v>
      </c>
      <c r="HC62" s="6"/>
      <c r="HD62" s="6"/>
      <c r="HE62" s="6"/>
      <c r="HF62" s="7"/>
      <c r="HG62" s="6">
        <f>Planilha!$G$431*Cronograma!HF63</f>
        <v>0</v>
      </c>
      <c r="HH62" s="6"/>
      <c r="HI62" s="6"/>
      <c r="HJ62" s="6"/>
      <c r="HK62" s="7"/>
      <c r="HL62" s="6">
        <f>Planilha!$G$431*Cronograma!HK63</f>
        <v>0</v>
      </c>
      <c r="HM62" s="6"/>
      <c r="HN62" s="6"/>
      <c r="HO62" s="6"/>
      <c r="HP62" s="179">
        <f>SUM(D62:HO62)</f>
        <v>0</v>
      </c>
    </row>
    <row r="63" spans="1:224" ht="9" x14ac:dyDescent="0.15">
      <c r="A63" s="180"/>
      <c r="B63" s="185" t="str">
        <f>RIGHT(Planilha!B429,11)</f>
        <v xml:space="preserve"> INFERIORES</v>
      </c>
      <c r="C63" s="187"/>
      <c r="D63" s="146"/>
      <c r="E63" s="147"/>
      <c r="F63" s="147"/>
      <c r="G63" s="147"/>
      <c r="H63" s="147"/>
      <c r="I63" s="146"/>
      <c r="J63" s="147"/>
      <c r="K63" s="147"/>
      <c r="L63" s="147"/>
      <c r="M63" s="147"/>
      <c r="N63" s="146">
        <v>1</v>
      </c>
      <c r="O63" s="147"/>
      <c r="P63" s="147"/>
      <c r="Q63" s="147"/>
      <c r="R63" s="147"/>
      <c r="S63" s="146"/>
      <c r="T63" s="147"/>
      <c r="U63" s="147"/>
      <c r="V63" s="147"/>
      <c r="W63" s="147"/>
      <c r="X63" s="146"/>
      <c r="Y63" s="147"/>
      <c r="Z63" s="147"/>
      <c r="AA63" s="147"/>
      <c r="AB63" s="147"/>
      <c r="AC63" s="146"/>
      <c r="AD63" s="147"/>
      <c r="AE63" s="147"/>
      <c r="AF63" s="147"/>
      <c r="AG63" s="147"/>
      <c r="AH63" s="146"/>
      <c r="AI63" s="147"/>
      <c r="AJ63" s="147"/>
      <c r="AK63" s="147"/>
      <c r="AL63" s="147"/>
      <c r="AM63" s="146"/>
      <c r="AN63" s="147"/>
      <c r="AO63" s="147"/>
      <c r="AP63" s="147"/>
      <c r="AQ63" s="147"/>
      <c r="AR63" s="146"/>
      <c r="AS63" s="147"/>
      <c r="AT63" s="147"/>
      <c r="AU63" s="147"/>
      <c r="AV63" s="147"/>
      <c r="AW63" s="146"/>
      <c r="AX63" s="147"/>
      <c r="AY63" s="147"/>
      <c r="AZ63" s="147"/>
      <c r="BA63" s="147"/>
      <c r="BB63" s="146"/>
      <c r="BC63" s="147"/>
      <c r="BD63" s="147"/>
      <c r="BE63" s="147"/>
      <c r="BF63" s="147"/>
      <c r="BG63" s="146"/>
      <c r="BH63" s="147"/>
      <c r="BI63" s="147"/>
      <c r="BJ63" s="147"/>
      <c r="BK63" s="147"/>
      <c r="BL63" s="146"/>
      <c r="BM63" s="147"/>
      <c r="BN63" s="147"/>
      <c r="BO63" s="147"/>
      <c r="BP63" s="147"/>
      <c r="BQ63" s="146"/>
      <c r="BR63" s="147"/>
      <c r="BS63" s="147"/>
      <c r="BT63" s="147"/>
      <c r="BU63" s="147"/>
      <c r="BV63" s="146"/>
      <c r="BW63" s="147"/>
      <c r="BX63" s="147"/>
      <c r="BY63" s="147"/>
      <c r="BZ63" s="147"/>
      <c r="CA63" s="146"/>
      <c r="CB63" s="147"/>
      <c r="CC63" s="147"/>
      <c r="CD63" s="147"/>
      <c r="CE63" s="147"/>
      <c r="CF63" s="146"/>
      <c r="CG63" s="147"/>
      <c r="CH63" s="147"/>
      <c r="CI63" s="147"/>
      <c r="CJ63" s="147"/>
      <c r="CK63" s="146"/>
      <c r="CL63" s="147"/>
      <c r="CM63" s="147"/>
      <c r="CN63" s="147"/>
      <c r="CO63" s="147"/>
      <c r="CP63" s="146"/>
      <c r="CQ63" s="147"/>
      <c r="CR63" s="147"/>
      <c r="CS63" s="147"/>
      <c r="CT63" s="147"/>
      <c r="CU63" s="146"/>
      <c r="CV63" s="147"/>
      <c r="CW63" s="147"/>
      <c r="CX63" s="147"/>
      <c r="CY63" s="147"/>
      <c r="CZ63" s="146"/>
      <c r="DA63" s="147"/>
      <c r="DB63" s="147"/>
      <c r="DC63" s="147"/>
      <c r="DD63" s="147"/>
      <c r="DE63" s="146"/>
      <c r="DF63" s="147"/>
      <c r="DG63" s="147"/>
      <c r="DH63" s="147"/>
      <c r="DI63" s="147"/>
      <c r="DJ63" s="146"/>
      <c r="DK63" s="147"/>
      <c r="DL63" s="147"/>
      <c r="DM63" s="147"/>
      <c r="DN63" s="147"/>
      <c r="DO63" s="146"/>
      <c r="DP63" s="147"/>
      <c r="DQ63" s="147"/>
      <c r="DR63" s="147"/>
      <c r="DS63" s="147"/>
      <c r="DT63" s="146"/>
      <c r="DU63" s="147"/>
      <c r="DV63" s="147"/>
      <c r="DW63" s="147"/>
      <c r="DX63" s="147"/>
      <c r="DY63" s="146"/>
      <c r="DZ63" s="147"/>
      <c r="EA63" s="147"/>
      <c r="EB63" s="147"/>
      <c r="EC63" s="147"/>
      <c r="ED63" s="146"/>
      <c r="EE63" s="147"/>
      <c r="EF63" s="147"/>
      <c r="EG63" s="147"/>
      <c r="EH63" s="147"/>
      <c r="EI63" s="146"/>
      <c r="EJ63" s="147"/>
      <c r="EK63" s="147"/>
      <c r="EL63" s="147"/>
      <c r="EM63" s="147"/>
      <c r="EN63" s="146"/>
      <c r="EO63" s="147"/>
      <c r="EP63" s="147"/>
      <c r="EQ63" s="147"/>
      <c r="ER63" s="147"/>
      <c r="ES63" s="146"/>
      <c r="ET63" s="147"/>
      <c r="EU63" s="147"/>
      <c r="EV63" s="147"/>
      <c r="EW63" s="147"/>
      <c r="EX63" s="146"/>
      <c r="EY63" s="147"/>
      <c r="EZ63" s="147"/>
      <c r="FA63" s="147"/>
      <c r="FB63" s="147"/>
      <c r="FC63" s="146"/>
      <c r="FD63" s="147"/>
      <c r="FE63" s="147"/>
      <c r="FF63" s="147"/>
      <c r="FG63" s="147"/>
      <c r="FH63" s="146"/>
      <c r="FI63" s="147"/>
      <c r="FJ63" s="147"/>
      <c r="FK63" s="147"/>
      <c r="FL63" s="147"/>
      <c r="FM63" s="146"/>
      <c r="FN63" s="147"/>
      <c r="FO63" s="147"/>
      <c r="FP63" s="147"/>
      <c r="FQ63" s="147"/>
      <c r="FR63" s="146"/>
      <c r="FS63" s="147"/>
      <c r="FT63" s="147"/>
      <c r="FU63" s="147"/>
      <c r="FV63" s="147"/>
      <c r="FW63" s="146"/>
      <c r="FX63" s="147"/>
      <c r="FY63" s="147"/>
      <c r="FZ63" s="147"/>
      <c r="GA63" s="147"/>
      <c r="GB63" s="146"/>
      <c r="GC63" s="147"/>
      <c r="GD63" s="147"/>
      <c r="GE63" s="147"/>
      <c r="GF63" s="147"/>
      <c r="GG63" s="146"/>
      <c r="GH63" s="147"/>
      <c r="GI63" s="147"/>
      <c r="GJ63" s="147"/>
      <c r="GK63" s="147"/>
      <c r="GL63" s="146"/>
      <c r="GM63" s="147"/>
      <c r="GN63" s="147"/>
      <c r="GO63" s="147"/>
      <c r="GP63" s="147"/>
      <c r="GQ63" s="146"/>
      <c r="GR63" s="147"/>
      <c r="GS63" s="147"/>
      <c r="GT63" s="147"/>
      <c r="GU63" s="147"/>
      <c r="GV63" s="146"/>
      <c r="GW63" s="147"/>
      <c r="GX63" s="147"/>
      <c r="GY63" s="147"/>
      <c r="GZ63" s="147"/>
      <c r="HA63" s="146"/>
      <c r="HB63" s="147"/>
      <c r="HC63" s="147"/>
      <c r="HD63" s="147"/>
      <c r="HE63" s="147"/>
      <c r="HF63" s="146"/>
      <c r="HG63" s="147"/>
      <c r="HH63" s="147"/>
      <c r="HI63" s="147"/>
      <c r="HJ63" s="147"/>
      <c r="HK63" s="146"/>
      <c r="HL63" s="147"/>
      <c r="HM63" s="147"/>
      <c r="HN63" s="147"/>
      <c r="HO63" s="147"/>
      <c r="HP63" s="21" t="str">
        <f>IF(Planilha!G431&lt;&gt;HP62,"VERIFIQUE","")</f>
        <v/>
      </c>
    </row>
    <row r="64" spans="1:224" ht="9" x14ac:dyDescent="0.15">
      <c r="A64" s="175" t="str">
        <f>Planilha!A433</f>
        <v>16</v>
      </c>
      <c r="B64" s="156"/>
      <c r="C64" s="190"/>
      <c r="D64" s="703"/>
      <c r="E64" s="704"/>
      <c r="F64" s="704"/>
      <c r="G64" s="704"/>
      <c r="H64" s="704"/>
      <c r="I64" s="703"/>
      <c r="J64" s="704"/>
      <c r="K64" s="705"/>
      <c r="L64" s="705"/>
      <c r="M64" s="705"/>
      <c r="N64" s="707"/>
      <c r="O64" s="708"/>
      <c r="P64" s="709"/>
      <c r="Q64" s="709"/>
      <c r="R64" s="709"/>
      <c r="S64" s="707"/>
      <c r="T64" s="708"/>
      <c r="U64" s="709"/>
      <c r="V64" s="709"/>
      <c r="W64" s="709"/>
      <c r="X64" s="707"/>
      <c r="Y64" s="708"/>
      <c r="Z64" s="709"/>
      <c r="AA64" s="709"/>
      <c r="AB64" s="709"/>
      <c r="AC64" s="707"/>
      <c r="AD64" s="708"/>
      <c r="AE64" s="709"/>
      <c r="AF64" s="709"/>
      <c r="AG64" s="709"/>
      <c r="AH64" s="707"/>
      <c r="AI64" s="708"/>
      <c r="AJ64" s="709"/>
      <c r="AK64" s="709"/>
      <c r="AL64" s="709"/>
      <c r="AM64" s="707"/>
      <c r="AN64" s="708"/>
      <c r="AO64" s="709"/>
      <c r="AP64" s="709"/>
      <c r="AQ64" s="709"/>
      <c r="AR64" s="707"/>
      <c r="AS64" s="708"/>
      <c r="AT64" s="709"/>
      <c r="AU64" s="709"/>
      <c r="AV64" s="709"/>
      <c r="AW64" s="16"/>
      <c r="AX64" s="17"/>
      <c r="AY64" s="19"/>
      <c r="AZ64" s="19"/>
      <c r="BA64" s="19"/>
      <c r="BB64" s="16"/>
      <c r="BC64" s="17"/>
      <c r="BD64" s="19"/>
      <c r="BE64" s="19"/>
      <c r="BF64" s="19"/>
      <c r="BG64" s="16"/>
      <c r="BH64" s="17"/>
      <c r="BI64" s="19"/>
      <c r="BJ64" s="19"/>
      <c r="BK64" s="19"/>
      <c r="BL64" s="16"/>
      <c r="BM64" s="17"/>
      <c r="BN64" s="19"/>
      <c r="BO64" s="19"/>
      <c r="BP64" s="19"/>
      <c r="BQ64" s="16"/>
      <c r="BR64" s="17"/>
      <c r="BS64" s="19"/>
      <c r="BT64" s="19"/>
      <c r="BU64" s="19"/>
      <c r="BV64" s="16"/>
      <c r="BW64" s="17"/>
      <c r="BX64" s="19"/>
      <c r="BY64" s="19"/>
      <c r="BZ64" s="19"/>
      <c r="CA64" s="16"/>
      <c r="CB64" s="17"/>
      <c r="CC64" s="19"/>
      <c r="CD64" s="19"/>
      <c r="CE64" s="19"/>
      <c r="CF64" s="16"/>
      <c r="CG64" s="17"/>
      <c r="CH64" s="19"/>
      <c r="CI64" s="19"/>
      <c r="CJ64" s="19"/>
      <c r="CK64" s="16"/>
      <c r="CL64" s="17"/>
      <c r="CM64" s="19"/>
      <c r="CN64" s="19"/>
      <c r="CO64" s="19"/>
      <c r="CP64" s="16"/>
      <c r="CQ64" s="17"/>
      <c r="CR64" s="19"/>
      <c r="CS64" s="19"/>
      <c r="CT64" s="19"/>
      <c r="CU64" s="16"/>
      <c r="CV64" s="17"/>
      <c r="CW64" s="19"/>
      <c r="CX64" s="19"/>
      <c r="CY64" s="19"/>
      <c r="CZ64" s="16"/>
      <c r="DA64" s="17"/>
      <c r="DB64" s="19"/>
      <c r="DC64" s="19"/>
      <c r="DD64" s="19"/>
      <c r="DE64" s="16"/>
      <c r="DF64" s="17"/>
      <c r="DG64" s="19"/>
      <c r="DH64" s="19"/>
      <c r="DI64" s="19"/>
      <c r="DJ64" s="16"/>
      <c r="DK64" s="17"/>
      <c r="DL64" s="19"/>
      <c r="DM64" s="19"/>
      <c r="DN64" s="19"/>
      <c r="DO64" s="16"/>
      <c r="DP64" s="17"/>
      <c r="DQ64" s="19"/>
      <c r="DR64" s="19"/>
      <c r="DS64" s="19"/>
      <c r="DT64" s="16"/>
      <c r="DU64" s="17"/>
      <c r="DV64" s="17"/>
      <c r="DW64" s="17"/>
      <c r="DX64" s="17"/>
      <c r="DY64" s="16"/>
      <c r="DZ64" s="17"/>
      <c r="EA64" s="18"/>
      <c r="EB64" s="18"/>
      <c r="EC64" s="18"/>
      <c r="ED64" s="16"/>
      <c r="EE64" s="17"/>
      <c r="EF64" s="19"/>
      <c r="EG64" s="19"/>
      <c r="EH64" s="19"/>
      <c r="EI64" s="16"/>
      <c r="EJ64" s="17"/>
      <c r="EK64" s="19"/>
      <c r="EL64" s="19"/>
      <c r="EM64" s="19"/>
      <c r="EN64" s="16"/>
      <c r="EO64" s="17"/>
      <c r="EP64" s="19"/>
      <c r="EQ64" s="19"/>
      <c r="ER64" s="19"/>
      <c r="ES64" s="16"/>
      <c r="ET64" s="17"/>
      <c r="EU64" s="19"/>
      <c r="EV64" s="19"/>
      <c r="EW64" s="19"/>
      <c r="EX64" s="16"/>
      <c r="EY64" s="17"/>
      <c r="EZ64" s="19"/>
      <c r="FA64" s="19"/>
      <c r="FB64" s="19"/>
      <c r="FC64" s="16"/>
      <c r="FD64" s="17"/>
      <c r="FE64" s="19"/>
      <c r="FF64" s="19"/>
      <c r="FG64" s="19"/>
      <c r="FH64" s="16"/>
      <c r="FI64" s="17"/>
      <c r="FJ64" s="19"/>
      <c r="FK64" s="19"/>
      <c r="FL64" s="19"/>
      <c r="FM64" s="16"/>
      <c r="FN64" s="17"/>
      <c r="FO64" s="19"/>
      <c r="FP64" s="19"/>
      <c r="FQ64" s="19"/>
      <c r="FR64" s="16"/>
      <c r="FS64" s="17"/>
      <c r="FT64" s="19"/>
      <c r="FU64" s="19"/>
      <c r="FV64" s="19"/>
      <c r="FW64" s="16"/>
      <c r="FX64" s="17"/>
      <c r="FY64" s="19"/>
      <c r="FZ64" s="19"/>
      <c r="GA64" s="19"/>
      <c r="GB64" s="16"/>
      <c r="GC64" s="17"/>
      <c r="GD64" s="19"/>
      <c r="GE64" s="19"/>
      <c r="GF64" s="19"/>
      <c r="GG64" s="16"/>
      <c r="GH64" s="17"/>
      <c r="GI64" s="19"/>
      <c r="GJ64" s="19"/>
      <c r="GK64" s="19"/>
      <c r="GL64" s="16"/>
      <c r="GM64" s="17"/>
      <c r="GN64" s="19"/>
      <c r="GO64" s="19"/>
      <c r="GP64" s="19"/>
      <c r="GQ64" s="16"/>
      <c r="GR64" s="17"/>
      <c r="GS64" s="19"/>
      <c r="GT64" s="19"/>
      <c r="GU64" s="19"/>
      <c r="GV64" s="16"/>
      <c r="GW64" s="17"/>
      <c r="GX64" s="19"/>
      <c r="GY64" s="19"/>
      <c r="GZ64" s="19"/>
      <c r="HA64" s="16"/>
      <c r="HB64" s="17"/>
      <c r="HC64" s="19"/>
      <c r="HD64" s="19"/>
      <c r="HE64" s="19"/>
      <c r="HF64" s="16"/>
      <c r="HG64" s="17"/>
      <c r="HH64" s="19"/>
      <c r="HI64" s="19"/>
      <c r="HJ64" s="19"/>
      <c r="HK64" s="16"/>
      <c r="HL64" s="17"/>
      <c r="HM64" s="19"/>
      <c r="HN64" s="19"/>
      <c r="HO64" s="19"/>
      <c r="HP64" s="189"/>
    </row>
    <row r="65" spans="1:224" ht="9" x14ac:dyDescent="0.15">
      <c r="A65" s="175"/>
      <c r="B65" s="156" t="str">
        <f>Planilha!B433</f>
        <v>SISTEMA DE ANCORAGEM E LINHA DE VIDA</v>
      </c>
      <c r="C65" s="190"/>
      <c r="D65" s="7"/>
      <c r="E65" s="6">
        <f>Planilha!$G$436*Cronograma!D66</f>
        <v>0</v>
      </c>
      <c r="F65" s="6"/>
      <c r="G65" s="6"/>
      <c r="H65" s="6"/>
      <c r="I65" s="7"/>
      <c r="J65" s="6">
        <f>Planilha!$G$436*Cronograma!I66</f>
        <v>0</v>
      </c>
      <c r="K65" s="6"/>
      <c r="L65" s="6"/>
      <c r="M65" s="6"/>
      <c r="N65" s="7"/>
      <c r="O65" s="6">
        <f>Planilha!$G$436*Cronograma!N66</f>
        <v>0</v>
      </c>
      <c r="P65" s="6"/>
      <c r="Q65" s="6"/>
      <c r="R65" s="6"/>
      <c r="S65" s="7"/>
      <c r="T65" s="6">
        <f>Planilha!$G$436*Cronograma!S66</f>
        <v>0</v>
      </c>
      <c r="U65" s="6"/>
      <c r="V65" s="6"/>
      <c r="W65" s="6"/>
      <c r="X65" s="7"/>
      <c r="Y65" s="6">
        <f>Planilha!$G$436*Cronograma!X66</f>
        <v>0</v>
      </c>
      <c r="Z65" s="6"/>
      <c r="AA65" s="6"/>
      <c r="AB65" s="6"/>
      <c r="AC65" s="7"/>
      <c r="AD65" s="6">
        <f>Planilha!$G$436*Cronograma!AC66</f>
        <v>0</v>
      </c>
      <c r="AE65" s="6"/>
      <c r="AF65" s="6"/>
      <c r="AG65" s="6"/>
      <c r="AH65" s="7"/>
      <c r="AI65" s="6">
        <f>Planilha!$G$436*Cronograma!AH66</f>
        <v>0</v>
      </c>
      <c r="AJ65" s="6"/>
      <c r="AK65" s="6"/>
      <c r="AL65" s="6"/>
      <c r="AM65" s="7"/>
      <c r="AN65" s="6">
        <f>Planilha!$G$436*Cronograma!AM66</f>
        <v>0</v>
      </c>
      <c r="AO65" s="6"/>
      <c r="AP65" s="6"/>
      <c r="AQ65" s="6"/>
      <c r="AR65" s="7"/>
      <c r="AS65" s="6">
        <f>Planilha!$G$436*Cronograma!AR66</f>
        <v>0</v>
      </c>
      <c r="AT65" s="6"/>
      <c r="AU65" s="6"/>
      <c r="AV65" s="6"/>
      <c r="AW65" s="7"/>
      <c r="AX65" s="6">
        <f>Planilha!$G$436*Cronograma!AW66</f>
        <v>0</v>
      </c>
      <c r="AY65" s="6"/>
      <c r="AZ65" s="6"/>
      <c r="BA65" s="6"/>
      <c r="BB65" s="7"/>
      <c r="BC65" s="6">
        <f>Planilha!$G$436*Cronograma!BB66</f>
        <v>0</v>
      </c>
      <c r="BD65" s="6"/>
      <c r="BE65" s="6"/>
      <c r="BF65" s="6"/>
      <c r="BG65" s="7"/>
      <c r="BH65" s="6">
        <f>Planilha!$G$436*Cronograma!BG66</f>
        <v>0</v>
      </c>
      <c r="BI65" s="6"/>
      <c r="BJ65" s="6"/>
      <c r="BK65" s="6"/>
      <c r="BL65" s="7"/>
      <c r="BM65" s="6">
        <f>Planilha!$G$436*Cronograma!BL66</f>
        <v>0</v>
      </c>
      <c r="BN65" s="6"/>
      <c r="BO65" s="6"/>
      <c r="BP65" s="6"/>
      <c r="BQ65" s="7"/>
      <c r="BR65" s="6">
        <f>Planilha!$G$436*Cronograma!BQ66</f>
        <v>0</v>
      </c>
      <c r="BS65" s="6"/>
      <c r="BT65" s="6"/>
      <c r="BU65" s="6"/>
      <c r="BV65" s="7"/>
      <c r="BW65" s="6">
        <f>Planilha!$G$436*Cronograma!BV66</f>
        <v>0</v>
      </c>
      <c r="BX65" s="6"/>
      <c r="BY65" s="6"/>
      <c r="BZ65" s="6"/>
      <c r="CA65" s="7"/>
      <c r="CB65" s="6">
        <f>Planilha!$G$436*Cronograma!CA66</f>
        <v>0</v>
      </c>
      <c r="CC65" s="6"/>
      <c r="CD65" s="6"/>
      <c r="CE65" s="6"/>
      <c r="CF65" s="7"/>
      <c r="CG65" s="6">
        <f>Planilha!$G$436*Cronograma!CF66</f>
        <v>0</v>
      </c>
      <c r="CH65" s="6"/>
      <c r="CI65" s="6"/>
      <c r="CJ65" s="6"/>
      <c r="CK65" s="7"/>
      <c r="CL65" s="6">
        <f>Planilha!$G$436*Cronograma!CK66</f>
        <v>0</v>
      </c>
      <c r="CM65" s="6"/>
      <c r="CN65" s="6"/>
      <c r="CO65" s="6"/>
      <c r="CP65" s="7"/>
      <c r="CQ65" s="6">
        <f>Planilha!$G$436*Cronograma!CP66</f>
        <v>0</v>
      </c>
      <c r="CR65" s="6"/>
      <c r="CS65" s="6"/>
      <c r="CT65" s="6"/>
      <c r="CU65" s="7"/>
      <c r="CV65" s="6">
        <f>Planilha!$G$436*Cronograma!CU66</f>
        <v>0</v>
      </c>
      <c r="CW65" s="6"/>
      <c r="CX65" s="6"/>
      <c r="CY65" s="6"/>
      <c r="CZ65" s="7"/>
      <c r="DA65" s="6">
        <f>Planilha!$G$436*Cronograma!CZ66</f>
        <v>0</v>
      </c>
      <c r="DB65" s="6"/>
      <c r="DC65" s="6"/>
      <c r="DD65" s="6"/>
      <c r="DE65" s="7"/>
      <c r="DF65" s="6">
        <f>Planilha!$G$436*Cronograma!DE66</f>
        <v>0</v>
      </c>
      <c r="DG65" s="6"/>
      <c r="DH65" s="6"/>
      <c r="DI65" s="6"/>
      <c r="DJ65" s="7"/>
      <c r="DK65" s="6">
        <f>Planilha!$G$436*Cronograma!DJ66</f>
        <v>0</v>
      </c>
      <c r="DL65" s="6"/>
      <c r="DM65" s="6"/>
      <c r="DN65" s="6"/>
      <c r="DO65" s="7"/>
      <c r="DP65" s="6">
        <f>Planilha!$G$436*Cronograma!DO66</f>
        <v>0</v>
      </c>
      <c r="DQ65" s="6"/>
      <c r="DR65" s="6"/>
      <c r="DS65" s="6"/>
      <c r="DT65" s="7"/>
      <c r="DU65" s="6">
        <f>Planilha!$G$436*Cronograma!DT66</f>
        <v>0</v>
      </c>
      <c r="DV65" s="6"/>
      <c r="DW65" s="6"/>
      <c r="DX65" s="6"/>
      <c r="DY65" s="7"/>
      <c r="DZ65" s="6">
        <f>Planilha!$G$436*Cronograma!DY66</f>
        <v>0</v>
      </c>
      <c r="EA65" s="6"/>
      <c r="EB65" s="6"/>
      <c r="EC65" s="6"/>
      <c r="ED65" s="7"/>
      <c r="EE65" s="6">
        <f>Planilha!$G$436*Cronograma!ED66</f>
        <v>0</v>
      </c>
      <c r="EF65" s="6"/>
      <c r="EG65" s="6"/>
      <c r="EH65" s="6"/>
      <c r="EI65" s="7"/>
      <c r="EJ65" s="6">
        <f>Planilha!$G$436*Cronograma!EI66</f>
        <v>0</v>
      </c>
      <c r="EK65" s="6"/>
      <c r="EL65" s="6"/>
      <c r="EM65" s="6"/>
      <c r="EN65" s="7"/>
      <c r="EO65" s="6">
        <f>Planilha!$G$436*Cronograma!EN66</f>
        <v>0</v>
      </c>
      <c r="EP65" s="6"/>
      <c r="EQ65" s="6"/>
      <c r="ER65" s="6"/>
      <c r="ES65" s="7"/>
      <c r="ET65" s="6">
        <f>Planilha!$G$436*Cronograma!ES66</f>
        <v>0</v>
      </c>
      <c r="EU65" s="6"/>
      <c r="EV65" s="6"/>
      <c r="EW65" s="6"/>
      <c r="EX65" s="7"/>
      <c r="EY65" s="6">
        <f>Planilha!$G$436*Cronograma!EX66</f>
        <v>0</v>
      </c>
      <c r="EZ65" s="6"/>
      <c r="FA65" s="6"/>
      <c r="FB65" s="6"/>
      <c r="FC65" s="7"/>
      <c r="FD65" s="6">
        <f>Planilha!$G$436*Cronograma!FC66</f>
        <v>0</v>
      </c>
      <c r="FE65" s="6"/>
      <c r="FF65" s="6"/>
      <c r="FG65" s="6"/>
      <c r="FH65" s="7"/>
      <c r="FI65" s="6">
        <f>Planilha!$G$436*Cronograma!FH66</f>
        <v>0</v>
      </c>
      <c r="FJ65" s="6"/>
      <c r="FK65" s="6"/>
      <c r="FL65" s="6"/>
      <c r="FM65" s="7"/>
      <c r="FN65" s="6">
        <f>Planilha!$G$436*Cronograma!FM66</f>
        <v>0</v>
      </c>
      <c r="FO65" s="6"/>
      <c r="FP65" s="6"/>
      <c r="FQ65" s="6"/>
      <c r="FR65" s="7"/>
      <c r="FS65" s="6">
        <f>Planilha!$G$436*Cronograma!FR66</f>
        <v>0</v>
      </c>
      <c r="FT65" s="6"/>
      <c r="FU65" s="6"/>
      <c r="FV65" s="6"/>
      <c r="FW65" s="7"/>
      <c r="FX65" s="6">
        <f>Planilha!$G$436*Cronograma!FW66</f>
        <v>0</v>
      </c>
      <c r="FY65" s="6"/>
      <c r="FZ65" s="6"/>
      <c r="GA65" s="6"/>
      <c r="GB65" s="7"/>
      <c r="GC65" s="6">
        <f>Planilha!$G$436*Cronograma!GB66</f>
        <v>0</v>
      </c>
      <c r="GD65" s="6"/>
      <c r="GE65" s="6"/>
      <c r="GF65" s="6"/>
      <c r="GG65" s="7"/>
      <c r="GH65" s="6">
        <f>Planilha!$G$436*Cronograma!GG66</f>
        <v>0</v>
      </c>
      <c r="GI65" s="6"/>
      <c r="GJ65" s="6"/>
      <c r="GK65" s="6"/>
      <c r="GL65" s="7"/>
      <c r="GM65" s="6">
        <f>Planilha!$G$436*Cronograma!GL66</f>
        <v>0</v>
      </c>
      <c r="GN65" s="6"/>
      <c r="GO65" s="6"/>
      <c r="GP65" s="6"/>
      <c r="GQ65" s="7"/>
      <c r="GR65" s="6">
        <f>Planilha!$G$436*Cronograma!GQ66</f>
        <v>0</v>
      </c>
      <c r="GS65" s="6"/>
      <c r="GT65" s="6"/>
      <c r="GU65" s="6"/>
      <c r="GV65" s="7"/>
      <c r="GW65" s="6">
        <f>Planilha!$G$436*Cronograma!GV66</f>
        <v>0</v>
      </c>
      <c r="GX65" s="6"/>
      <c r="GY65" s="6"/>
      <c r="GZ65" s="6"/>
      <c r="HA65" s="7"/>
      <c r="HB65" s="6">
        <f>Planilha!$G$436*Cronograma!HA66</f>
        <v>0</v>
      </c>
      <c r="HC65" s="6"/>
      <c r="HD65" s="6"/>
      <c r="HE65" s="6"/>
      <c r="HF65" s="7"/>
      <c r="HG65" s="6">
        <f>Planilha!$G$436*Cronograma!HF66</f>
        <v>0</v>
      </c>
      <c r="HH65" s="6"/>
      <c r="HI65" s="6"/>
      <c r="HJ65" s="6"/>
      <c r="HK65" s="7"/>
      <c r="HL65" s="6">
        <f>Planilha!$G$436*Cronograma!HK66</f>
        <v>0</v>
      </c>
      <c r="HM65" s="6"/>
      <c r="HN65" s="6"/>
      <c r="HO65" s="6"/>
      <c r="HP65" s="179">
        <f>SUM(D65:HO65)</f>
        <v>0</v>
      </c>
    </row>
    <row r="66" spans="1:224" ht="9" x14ac:dyDescent="0.15">
      <c r="A66" s="180"/>
      <c r="B66" s="185"/>
      <c r="C66" s="187"/>
      <c r="D66" s="146">
        <v>0.6</v>
      </c>
      <c r="E66" s="147"/>
      <c r="F66" s="147"/>
      <c r="G66" s="147"/>
      <c r="H66" s="147"/>
      <c r="I66" s="146">
        <v>0.4</v>
      </c>
      <c r="J66" s="147"/>
      <c r="K66" s="147"/>
      <c r="L66" s="147"/>
      <c r="M66" s="147"/>
      <c r="N66" s="146"/>
      <c r="O66" s="147"/>
      <c r="P66" s="147"/>
      <c r="Q66" s="147"/>
      <c r="R66" s="147"/>
      <c r="S66" s="146"/>
      <c r="T66" s="147"/>
      <c r="U66" s="147"/>
      <c r="V66" s="147"/>
      <c r="W66" s="147"/>
      <c r="X66" s="146"/>
      <c r="Y66" s="147"/>
      <c r="Z66" s="147"/>
      <c r="AA66" s="147"/>
      <c r="AB66" s="147"/>
      <c r="AC66" s="146"/>
      <c r="AD66" s="147"/>
      <c r="AE66" s="147"/>
      <c r="AF66" s="147"/>
      <c r="AG66" s="147"/>
      <c r="AH66" s="146"/>
      <c r="AI66" s="147"/>
      <c r="AJ66" s="147"/>
      <c r="AK66" s="147"/>
      <c r="AL66" s="147"/>
      <c r="AM66" s="146"/>
      <c r="AN66" s="147"/>
      <c r="AO66" s="147"/>
      <c r="AP66" s="147"/>
      <c r="AQ66" s="147"/>
      <c r="AR66" s="146"/>
      <c r="AS66" s="147"/>
      <c r="AT66" s="147"/>
      <c r="AU66" s="147"/>
      <c r="AV66" s="147"/>
      <c r="AW66" s="146"/>
      <c r="AX66" s="147"/>
      <c r="AY66" s="147"/>
      <c r="AZ66" s="147"/>
      <c r="BA66" s="147"/>
      <c r="BB66" s="146"/>
      <c r="BC66" s="147"/>
      <c r="BD66" s="147"/>
      <c r="BE66" s="147"/>
      <c r="BF66" s="147"/>
      <c r="BG66" s="146"/>
      <c r="BH66" s="147"/>
      <c r="BI66" s="147"/>
      <c r="BJ66" s="147"/>
      <c r="BK66" s="147"/>
      <c r="BL66" s="146"/>
      <c r="BM66" s="147"/>
      <c r="BN66" s="147"/>
      <c r="BO66" s="147"/>
      <c r="BP66" s="147"/>
      <c r="BQ66" s="146"/>
      <c r="BR66" s="147"/>
      <c r="BS66" s="147"/>
      <c r="BT66" s="147"/>
      <c r="BU66" s="147"/>
      <c r="BV66" s="146"/>
      <c r="BW66" s="147"/>
      <c r="BX66" s="147"/>
      <c r="BY66" s="147"/>
      <c r="BZ66" s="147"/>
      <c r="CA66" s="146"/>
      <c r="CB66" s="147"/>
      <c r="CC66" s="147"/>
      <c r="CD66" s="147"/>
      <c r="CE66" s="147"/>
      <c r="CF66" s="146"/>
      <c r="CG66" s="147"/>
      <c r="CH66" s="147"/>
      <c r="CI66" s="147"/>
      <c r="CJ66" s="147"/>
      <c r="CK66" s="146"/>
      <c r="CL66" s="147"/>
      <c r="CM66" s="147"/>
      <c r="CN66" s="147"/>
      <c r="CO66" s="147"/>
      <c r="CP66" s="146"/>
      <c r="CQ66" s="147"/>
      <c r="CR66" s="147"/>
      <c r="CS66" s="147"/>
      <c r="CT66" s="147"/>
      <c r="CU66" s="146"/>
      <c r="CV66" s="147"/>
      <c r="CW66" s="147"/>
      <c r="CX66" s="147"/>
      <c r="CY66" s="147"/>
      <c r="CZ66" s="146"/>
      <c r="DA66" s="147"/>
      <c r="DB66" s="147"/>
      <c r="DC66" s="147"/>
      <c r="DD66" s="147"/>
      <c r="DE66" s="146"/>
      <c r="DF66" s="147"/>
      <c r="DG66" s="147"/>
      <c r="DH66" s="147"/>
      <c r="DI66" s="147"/>
      <c r="DJ66" s="146"/>
      <c r="DK66" s="147"/>
      <c r="DL66" s="147"/>
      <c r="DM66" s="147"/>
      <c r="DN66" s="147"/>
      <c r="DO66" s="146"/>
      <c r="DP66" s="147"/>
      <c r="DQ66" s="147"/>
      <c r="DR66" s="147"/>
      <c r="DS66" s="147"/>
      <c r="DT66" s="146"/>
      <c r="DU66" s="147"/>
      <c r="DV66" s="147"/>
      <c r="DW66" s="147"/>
      <c r="DX66" s="147"/>
      <c r="DY66" s="146"/>
      <c r="DZ66" s="147"/>
      <c r="EA66" s="147"/>
      <c r="EB66" s="147"/>
      <c r="EC66" s="147"/>
      <c r="ED66" s="146"/>
      <c r="EE66" s="147"/>
      <c r="EF66" s="147"/>
      <c r="EG66" s="147"/>
      <c r="EH66" s="147"/>
      <c r="EI66" s="146"/>
      <c r="EJ66" s="147"/>
      <c r="EK66" s="147"/>
      <c r="EL66" s="147"/>
      <c r="EM66" s="147"/>
      <c r="EN66" s="146"/>
      <c r="EO66" s="147"/>
      <c r="EP66" s="147"/>
      <c r="EQ66" s="147"/>
      <c r="ER66" s="147"/>
      <c r="ES66" s="146"/>
      <c r="ET66" s="147"/>
      <c r="EU66" s="147"/>
      <c r="EV66" s="147"/>
      <c r="EW66" s="147"/>
      <c r="EX66" s="146"/>
      <c r="EY66" s="147"/>
      <c r="EZ66" s="147"/>
      <c r="FA66" s="147"/>
      <c r="FB66" s="147"/>
      <c r="FC66" s="146"/>
      <c r="FD66" s="147"/>
      <c r="FE66" s="147"/>
      <c r="FF66" s="147"/>
      <c r="FG66" s="147"/>
      <c r="FH66" s="146"/>
      <c r="FI66" s="147"/>
      <c r="FJ66" s="147"/>
      <c r="FK66" s="147"/>
      <c r="FL66" s="147"/>
      <c r="FM66" s="146"/>
      <c r="FN66" s="147"/>
      <c r="FO66" s="147"/>
      <c r="FP66" s="147"/>
      <c r="FQ66" s="147"/>
      <c r="FR66" s="146"/>
      <c r="FS66" s="147"/>
      <c r="FT66" s="147"/>
      <c r="FU66" s="147"/>
      <c r="FV66" s="147"/>
      <c r="FW66" s="146"/>
      <c r="FX66" s="147"/>
      <c r="FY66" s="147"/>
      <c r="FZ66" s="147"/>
      <c r="GA66" s="147"/>
      <c r="GB66" s="146"/>
      <c r="GC66" s="147"/>
      <c r="GD66" s="147"/>
      <c r="GE66" s="147"/>
      <c r="GF66" s="147"/>
      <c r="GG66" s="146"/>
      <c r="GH66" s="147"/>
      <c r="GI66" s="147"/>
      <c r="GJ66" s="147"/>
      <c r="GK66" s="147"/>
      <c r="GL66" s="146"/>
      <c r="GM66" s="147"/>
      <c r="GN66" s="147"/>
      <c r="GO66" s="147"/>
      <c r="GP66" s="147"/>
      <c r="GQ66" s="146"/>
      <c r="GR66" s="147"/>
      <c r="GS66" s="147"/>
      <c r="GT66" s="147"/>
      <c r="GU66" s="147"/>
      <c r="GV66" s="146"/>
      <c r="GW66" s="147"/>
      <c r="GX66" s="147"/>
      <c r="GY66" s="147"/>
      <c r="GZ66" s="147"/>
      <c r="HA66" s="146"/>
      <c r="HB66" s="147"/>
      <c r="HC66" s="147"/>
      <c r="HD66" s="147"/>
      <c r="HE66" s="147"/>
      <c r="HF66" s="146"/>
      <c r="HG66" s="147"/>
      <c r="HH66" s="147"/>
      <c r="HI66" s="147"/>
      <c r="HJ66" s="147"/>
      <c r="HK66" s="146"/>
      <c r="HL66" s="147"/>
      <c r="HM66" s="147"/>
      <c r="HN66" s="147"/>
      <c r="HO66" s="147"/>
      <c r="HP66" s="21" t="str">
        <f>IF(Planilha!G436&lt;&gt;HP65,"VERIFIQUE","")</f>
        <v/>
      </c>
    </row>
    <row r="67" spans="1:224" ht="9" x14ac:dyDescent="0.15">
      <c r="A67" s="175" t="str">
        <f>Planilha!A438</f>
        <v>17</v>
      </c>
      <c r="B67" s="156"/>
      <c r="C67" s="182"/>
      <c r="D67" s="703"/>
      <c r="E67" s="704"/>
      <c r="F67" s="704"/>
      <c r="G67" s="704"/>
      <c r="H67" s="704"/>
      <c r="I67" s="703"/>
      <c r="J67" s="704"/>
      <c r="K67" s="705"/>
      <c r="L67" s="705"/>
      <c r="M67" s="705"/>
      <c r="N67" s="703"/>
      <c r="O67" s="704"/>
      <c r="P67" s="706"/>
      <c r="Q67" s="706"/>
      <c r="R67" s="706"/>
      <c r="S67" s="703"/>
      <c r="T67" s="704"/>
      <c r="U67" s="706"/>
      <c r="V67" s="706"/>
      <c r="W67" s="706"/>
      <c r="X67" s="703"/>
      <c r="Y67" s="704"/>
      <c r="Z67" s="706"/>
      <c r="AA67" s="706"/>
      <c r="AB67" s="706"/>
      <c r="AC67" s="703"/>
      <c r="AD67" s="704"/>
      <c r="AE67" s="706"/>
      <c r="AF67" s="706"/>
      <c r="AG67" s="706"/>
      <c r="AH67" s="703"/>
      <c r="AI67" s="704"/>
      <c r="AJ67" s="706"/>
      <c r="AK67" s="706"/>
      <c r="AL67" s="706"/>
      <c r="AM67" s="703"/>
      <c r="AN67" s="704"/>
      <c r="AO67" s="706"/>
      <c r="AP67" s="706"/>
      <c r="AQ67" s="706"/>
      <c r="AR67" s="703"/>
      <c r="AS67" s="704"/>
      <c r="AT67" s="706"/>
      <c r="AU67" s="706"/>
      <c r="AV67" s="706"/>
      <c r="AW67" s="16"/>
      <c r="AX67" s="17"/>
      <c r="AY67" s="19"/>
      <c r="AZ67" s="19"/>
      <c r="BA67" s="19"/>
      <c r="BB67" s="16"/>
      <c r="BC67" s="17"/>
      <c r="BD67" s="19"/>
      <c r="BE67" s="19"/>
      <c r="BF67" s="19"/>
      <c r="BG67" s="16"/>
      <c r="BH67" s="17"/>
      <c r="BI67" s="19"/>
      <c r="BJ67" s="19"/>
      <c r="BK67" s="19"/>
      <c r="BL67" s="16"/>
      <c r="BM67" s="17"/>
      <c r="BN67" s="19"/>
      <c r="BO67" s="19"/>
      <c r="BP67" s="19"/>
      <c r="BQ67" s="16"/>
      <c r="BR67" s="17"/>
      <c r="BS67" s="19"/>
      <c r="BT67" s="19"/>
      <c r="BU67" s="19"/>
      <c r="BV67" s="16"/>
      <c r="BW67" s="17"/>
      <c r="BX67" s="19"/>
      <c r="BY67" s="19"/>
      <c r="BZ67" s="19"/>
      <c r="CA67" s="16"/>
      <c r="CB67" s="17"/>
      <c r="CC67" s="19"/>
      <c r="CD67" s="19"/>
      <c r="CE67" s="19"/>
      <c r="CF67" s="16"/>
      <c r="CG67" s="17"/>
      <c r="CH67" s="19"/>
      <c r="CI67" s="19"/>
      <c r="CJ67" s="19"/>
      <c r="CK67" s="16"/>
      <c r="CL67" s="17"/>
      <c r="CM67" s="19"/>
      <c r="CN67" s="19"/>
      <c r="CO67" s="19"/>
      <c r="CP67" s="16"/>
      <c r="CQ67" s="17"/>
      <c r="CR67" s="19"/>
      <c r="CS67" s="19"/>
      <c r="CT67" s="19"/>
      <c r="CU67" s="16"/>
      <c r="CV67" s="17"/>
      <c r="CW67" s="19"/>
      <c r="CX67" s="19"/>
      <c r="CY67" s="19"/>
      <c r="CZ67" s="16"/>
      <c r="DA67" s="17"/>
      <c r="DB67" s="19"/>
      <c r="DC67" s="19"/>
      <c r="DD67" s="19"/>
      <c r="DE67" s="16"/>
      <c r="DF67" s="17"/>
      <c r="DG67" s="19"/>
      <c r="DH67" s="19"/>
      <c r="DI67" s="19"/>
      <c r="DJ67" s="16"/>
      <c r="DK67" s="17"/>
      <c r="DL67" s="19"/>
      <c r="DM67" s="19"/>
      <c r="DN67" s="19"/>
      <c r="DO67" s="16"/>
      <c r="DP67" s="17"/>
      <c r="DQ67" s="19"/>
      <c r="DR67" s="19"/>
      <c r="DS67" s="19"/>
      <c r="DT67" s="16"/>
      <c r="DU67" s="17"/>
      <c r="DV67" s="17"/>
      <c r="DW67" s="17"/>
      <c r="DX67" s="17"/>
      <c r="DY67" s="16"/>
      <c r="DZ67" s="17"/>
      <c r="EA67" s="18"/>
      <c r="EB67" s="18"/>
      <c r="EC67" s="18"/>
      <c r="ED67" s="16"/>
      <c r="EE67" s="17"/>
      <c r="EF67" s="19"/>
      <c r="EG67" s="19"/>
      <c r="EH67" s="19"/>
      <c r="EI67" s="16"/>
      <c r="EJ67" s="17"/>
      <c r="EK67" s="19"/>
      <c r="EL67" s="19"/>
      <c r="EM67" s="19"/>
      <c r="EN67" s="16"/>
      <c r="EO67" s="17"/>
      <c r="EP67" s="19"/>
      <c r="EQ67" s="19"/>
      <c r="ER67" s="19"/>
      <c r="ES67" s="16"/>
      <c r="ET67" s="17"/>
      <c r="EU67" s="19"/>
      <c r="EV67" s="19"/>
      <c r="EW67" s="19"/>
      <c r="EX67" s="16"/>
      <c r="EY67" s="17"/>
      <c r="EZ67" s="19"/>
      <c r="FA67" s="19"/>
      <c r="FB67" s="19"/>
      <c r="FC67" s="16"/>
      <c r="FD67" s="17"/>
      <c r="FE67" s="19"/>
      <c r="FF67" s="19"/>
      <c r="FG67" s="19"/>
      <c r="FH67" s="16"/>
      <c r="FI67" s="17"/>
      <c r="FJ67" s="19"/>
      <c r="FK67" s="19"/>
      <c r="FL67" s="19"/>
      <c r="FM67" s="16"/>
      <c r="FN67" s="17"/>
      <c r="FO67" s="19"/>
      <c r="FP67" s="19"/>
      <c r="FQ67" s="19"/>
      <c r="FR67" s="16"/>
      <c r="FS67" s="17"/>
      <c r="FT67" s="19"/>
      <c r="FU67" s="19"/>
      <c r="FV67" s="19"/>
      <c r="FW67" s="16"/>
      <c r="FX67" s="17"/>
      <c r="FY67" s="19"/>
      <c r="FZ67" s="19"/>
      <c r="GA67" s="19"/>
      <c r="GB67" s="16"/>
      <c r="GC67" s="17"/>
      <c r="GD67" s="19"/>
      <c r="GE67" s="19"/>
      <c r="GF67" s="19"/>
      <c r="GG67" s="16"/>
      <c r="GH67" s="17"/>
      <c r="GI67" s="19"/>
      <c r="GJ67" s="19"/>
      <c r="GK67" s="19"/>
      <c r="GL67" s="16"/>
      <c r="GM67" s="17"/>
      <c r="GN67" s="19"/>
      <c r="GO67" s="19"/>
      <c r="GP67" s="19"/>
      <c r="GQ67" s="16"/>
      <c r="GR67" s="17"/>
      <c r="GS67" s="19"/>
      <c r="GT67" s="19"/>
      <c r="GU67" s="19"/>
      <c r="GV67" s="16"/>
      <c r="GW67" s="17"/>
      <c r="GX67" s="19"/>
      <c r="GY67" s="19"/>
      <c r="GZ67" s="19"/>
      <c r="HA67" s="16"/>
      <c r="HB67" s="17"/>
      <c r="HC67" s="19"/>
      <c r="HD67" s="19"/>
      <c r="HE67" s="19"/>
      <c r="HF67" s="16"/>
      <c r="HG67" s="17"/>
      <c r="HH67" s="19"/>
      <c r="HI67" s="19"/>
      <c r="HJ67" s="19"/>
      <c r="HK67" s="16"/>
      <c r="HL67" s="17"/>
      <c r="HM67" s="19"/>
      <c r="HN67" s="19"/>
      <c r="HO67" s="19"/>
      <c r="HP67" s="177"/>
    </row>
    <row r="68" spans="1:224" ht="9" x14ac:dyDescent="0.15">
      <c r="A68" s="175"/>
      <c r="B68" s="156" t="str">
        <f>Planilha!B438</f>
        <v>LIMPEZA</v>
      </c>
      <c r="C68" s="178"/>
      <c r="D68" s="7"/>
      <c r="E68" s="6">
        <f>Planilha!$G$440*Cronograma!D69</f>
        <v>0</v>
      </c>
      <c r="F68" s="6"/>
      <c r="G68" s="6"/>
      <c r="H68" s="6"/>
      <c r="I68" s="7"/>
      <c r="J68" s="6">
        <f>Planilha!$G$440*Cronograma!I69</f>
        <v>0</v>
      </c>
      <c r="K68" s="6"/>
      <c r="L68" s="6"/>
      <c r="M68" s="6"/>
      <c r="N68" s="7"/>
      <c r="O68" s="6">
        <f>Planilha!$G$440*Cronograma!N69</f>
        <v>0</v>
      </c>
      <c r="P68" s="6"/>
      <c r="Q68" s="6"/>
      <c r="R68" s="6"/>
      <c r="S68" s="7"/>
      <c r="T68" s="6">
        <f>Planilha!$G$440*Cronograma!S69</f>
        <v>0</v>
      </c>
      <c r="U68" s="6"/>
      <c r="V68" s="6"/>
      <c r="W68" s="6"/>
      <c r="X68" s="7"/>
      <c r="Y68" s="6">
        <f>Planilha!$G$440*Cronograma!X69</f>
        <v>0</v>
      </c>
      <c r="Z68" s="6"/>
      <c r="AA68" s="6"/>
      <c r="AB68" s="6"/>
      <c r="AC68" s="7"/>
      <c r="AD68" s="6">
        <f>Planilha!$G$440*Cronograma!AC69</f>
        <v>0</v>
      </c>
      <c r="AE68" s="6"/>
      <c r="AF68" s="6"/>
      <c r="AG68" s="6"/>
      <c r="AH68" s="7"/>
      <c r="AI68" s="6">
        <f>Planilha!$G$440*Cronograma!AH69</f>
        <v>0</v>
      </c>
      <c r="AJ68" s="6"/>
      <c r="AK68" s="6"/>
      <c r="AL68" s="6"/>
      <c r="AM68" s="7"/>
      <c r="AN68" s="6">
        <f>Planilha!$G$440*Cronograma!AM69</f>
        <v>0</v>
      </c>
      <c r="AO68" s="6"/>
      <c r="AP68" s="6"/>
      <c r="AQ68" s="6"/>
      <c r="AR68" s="7"/>
      <c r="AS68" s="6">
        <f>Planilha!$G$440*Cronograma!AR69</f>
        <v>0</v>
      </c>
      <c r="AT68" s="6"/>
      <c r="AU68" s="6"/>
      <c r="AV68" s="6"/>
      <c r="AW68" s="7"/>
      <c r="AX68" s="6">
        <f>Planilha!$G$440*Cronograma!AW69</f>
        <v>0</v>
      </c>
      <c r="AY68" s="6"/>
      <c r="AZ68" s="6"/>
      <c r="BA68" s="6"/>
      <c r="BB68" s="7"/>
      <c r="BC68" s="6">
        <f>Planilha!$G$440*Cronograma!BB69</f>
        <v>0</v>
      </c>
      <c r="BD68" s="6"/>
      <c r="BE68" s="6"/>
      <c r="BF68" s="6"/>
      <c r="BG68" s="7"/>
      <c r="BH68" s="6">
        <f>Planilha!$G$440*Cronograma!BG69</f>
        <v>0</v>
      </c>
      <c r="BI68" s="6"/>
      <c r="BJ68" s="6"/>
      <c r="BK68" s="6"/>
      <c r="BL68" s="7"/>
      <c r="BM68" s="6">
        <f>Planilha!$G$440*Cronograma!BL69</f>
        <v>0</v>
      </c>
      <c r="BN68" s="6"/>
      <c r="BO68" s="6"/>
      <c r="BP68" s="6"/>
      <c r="BQ68" s="7"/>
      <c r="BR68" s="6">
        <f>Planilha!$G$440*Cronograma!BQ69</f>
        <v>0</v>
      </c>
      <c r="BS68" s="6"/>
      <c r="BT68" s="6"/>
      <c r="BU68" s="6"/>
      <c r="BV68" s="7"/>
      <c r="BW68" s="6">
        <f>Planilha!$G$440*Cronograma!BV69</f>
        <v>0</v>
      </c>
      <c r="BX68" s="6"/>
      <c r="BY68" s="6"/>
      <c r="BZ68" s="6"/>
      <c r="CA68" s="7"/>
      <c r="CB68" s="6">
        <f>Planilha!$G$440*Cronograma!CA69</f>
        <v>0</v>
      </c>
      <c r="CC68" s="6"/>
      <c r="CD68" s="6"/>
      <c r="CE68" s="6"/>
      <c r="CF68" s="7"/>
      <c r="CG68" s="6">
        <f>Planilha!$G$440*Cronograma!CF69</f>
        <v>0</v>
      </c>
      <c r="CH68" s="6"/>
      <c r="CI68" s="6"/>
      <c r="CJ68" s="6"/>
      <c r="CK68" s="7"/>
      <c r="CL68" s="6">
        <f>Planilha!$G$440*Cronograma!CK69</f>
        <v>0</v>
      </c>
      <c r="CM68" s="6"/>
      <c r="CN68" s="6"/>
      <c r="CO68" s="6"/>
      <c r="CP68" s="7"/>
      <c r="CQ68" s="6">
        <f>Planilha!$G$440*Cronograma!CP69</f>
        <v>0</v>
      </c>
      <c r="CR68" s="6"/>
      <c r="CS68" s="6"/>
      <c r="CT68" s="6"/>
      <c r="CU68" s="7"/>
      <c r="CV68" s="6">
        <f>Planilha!$G$440*Cronograma!CU69</f>
        <v>0</v>
      </c>
      <c r="CW68" s="6"/>
      <c r="CX68" s="6"/>
      <c r="CY68" s="6"/>
      <c r="CZ68" s="7"/>
      <c r="DA68" s="6">
        <f>Planilha!$G$440*Cronograma!CZ69</f>
        <v>0</v>
      </c>
      <c r="DB68" s="6"/>
      <c r="DC68" s="6"/>
      <c r="DD68" s="6"/>
      <c r="DE68" s="7"/>
      <c r="DF68" s="6">
        <f>Planilha!$G$440*Cronograma!DE69</f>
        <v>0</v>
      </c>
      <c r="DG68" s="6"/>
      <c r="DH68" s="6"/>
      <c r="DI68" s="6"/>
      <c r="DJ68" s="7"/>
      <c r="DK68" s="6">
        <f>Planilha!$G$440*Cronograma!DJ69</f>
        <v>0</v>
      </c>
      <c r="DL68" s="6"/>
      <c r="DM68" s="6"/>
      <c r="DN68" s="6"/>
      <c r="DO68" s="7"/>
      <c r="DP68" s="6">
        <f>Planilha!$G$440*Cronograma!DO69</f>
        <v>0</v>
      </c>
      <c r="DQ68" s="6"/>
      <c r="DR68" s="6"/>
      <c r="DS68" s="6"/>
      <c r="DT68" s="7"/>
      <c r="DU68" s="6">
        <f>Planilha!$G$440*Cronograma!DT69</f>
        <v>0</v>
      </c>
      <c r="DV68" s="6"/>
      <c r="DW68" s="6"/>
      <c r="DX68" s="6"/>
      <c r="DY68" s="7"/>
      <c r="DZ68" s="6">
        <f>Planilha!$G$440*Cronograma!DY69</f>
        <v>0</v>
      </c>
      <c r="EA68" s="6"/>
      <c r="EB68" s="6"/>
      <c r="EC68" s="6"/>
      <c r="ED68" s="7"/>
      <c r="EE68" s="6">
        <f>Planilha!$G$440*Cronograma!ED69</f>
        <v>0</v>
      </c>
      <c r="EF68" s="6"/>
      <c r="EG68" s="6"/>
      <c r="EH68" s="6"/>
      <c r="EI68" s="7"/>
      <c r="EJ68" s="6">
        <f>Planilha!$G$440*Cronograma!EI69</f>
        <v>0</v>
      </c>
      <c r="EK68" s="6"/>
      <c r="EL68" s="6"/>
      <c r="EM68" s="6"/>
      <c r="EN68" s="7"/>
      <c r="EO68" s="6">
        <f>Planilha!$G$440*Cronograma!EN69</f>
        <v>0</v>
      </c>
      <c r="EP68" s="6"/>
      <c r="EQ68" s="6"/>
      <c r="ER68" s="6"/>
      <c r="ES68" s="7"/>
      <c r="ET68" s="6">
        <f>Planilha!$G$440*Cronograma!ES69</f>
        <v>0</v>
      </c>
      <c r="EU68" s="6"/>
      <c r="EV68" s="6"/>
      <c r="EW68" s="6"/>
      <c r="EX68" s="7"/>
      <c r="EY68" s="6">
        <f>Planilha!$G$440*Cronograma!EX69</f>
        <v>0</v>
      </c>
      <c r="EZ68" s="6"/>
      <c r="FA68" s="6"/>
      <c r="FB68" s="6"/>
      <c r="FC68" s="7"/>
      <c r="FD68" s="6">
        <f>Planilha!$G$440*Cronograma!FC69</f>
        <v>0</v>
      </c>
      <c r="FE68" s="6"/>
      <c r="FF68" s="6"/>
      <c r="FG68" s="6"/>
      <c r="FH68" s="7"/>
      <c r="FI68" s="6">
        <f>Planilha!$G$440*Cronograma!FH69</f>
        <v>0</v>
      </c>
      <c r="FJ68" s="6"/>
      <c r="FK68" s="6"/>
      <c r="FL68" s="6"/>
      <c r="FM68" s="7"/>
      <c r="FN68" s="6">
        <f>Planilha!$G$440*Cronograma!FM69</f>
        <v>0</v>
      </c>
      <c r="FO68" s="6"/>
      <c r="FP68" s="6"/>
      <c r="FQ68" s="6"/>
      <c r="FR68" s="7"/>
      <c r="FS68" s="6">
        <f>Planilha!$G$440*Cronograma!FR69</f>
        <v>0</v>
      </c>
      <c r="FT68" s="6"/>
      <c r="FU68" s="6"/>
      <c r="FV68" s="6"/>
      <c r="FW68" s="7"/>
      <c r="FX68" s="6">
        <f>Planilha!$G$440*Cronograma!FW69</f>
        <v>0</v>
      </c>
      <c r="FY68" s="6"/>
      <c r="FZ68" s="6"/>
      <c r="GA68" s="6"/>
      <c r="GB68" s="7"/>
      <c r="GC68" s="6">
        <f>Planilha!$G$440*Cronograma!GB69</f>
        <v>0</v>
      </c>
      <c r="GD68" s="6"/>
      <c r="GE68" s="6"/>
      <c r="GF68" s="6"/>
      <c r="GG68" s="7"/>
      <c r="GH68" s="6">
        <f>Planilha!$G$440*Cronograma!GG69</f>
        <v>0</v>
      </c>
      <c r="GI68" s="6"/>
      <c r="GJ68" s="6"/>
      <c r="GK68" s="6"/>
      <c r="GL68" s="7"/>
      <c r="GM68" s="6">
        <f>Planilha!$G$440*Cronograma!GL69</f>
        <v>0</v>
      </c>
      <c r="GN68" s="6"/>
      <c r="GO68" s="6"/>
      <c r="GP68" s="6"/>
      <c r="GQ68" s="7"/>
      <c r="GR68" s="6">
        <f>Planilha!$G$440*Cronograma!GQ69</f>
        <v>0</v>
      </c>
      <c r="GS68" s="6"/>
      <c r="GT68" s="6"/>
      <c r="GU68" s="6"/>
      <c r="GV68" s="7"/>
      <c r="GW68" s="6">
        <f>Planilha!$G$440*Cronograma!GV69</f>
        <v>0</v>
      </c>
      <c r="GX68" s="6"/>
      <c r="GY68" s="6"/>
      <c r="GZ68" s="6"/>
      <c r="HA68" s="7"/>
      <c r="HB68" s="6">
        <f>Planilha!$G$440*Cronograma!HA69</f>
        <v>0</v>
      </c>
      <c r="HC68" s="6"/>
      <c r="HD68" s="6"/>
      <c r="HE68" s="6"/>
      <c r="HF68" s="7"/>
      <c r="HG68" s="6">
        <f>Planilha!$G$440*Cronograma!HF69</f>
        <v>0</v>
      </c>
      <c r="HH68" s="6"/>
      <c r="HI68" s="6"/>
      <c r="HJ68" s="6"/>
      <c r="HK68" s="7"/>
      <c r="HL68" s="6">
        <f>Planilha!$G$440*Cronograma!HK69</f>
        <v>0</v>
      </c>
      <c r="HM68" s="6"/>
      <c r="HN68" s="6"/>
      <c r="HO68" s="6"/>
      <c r="HP68" s="179">
        <f>SUM(D68:HO68)</f>
        <v>0</v>
      </c>
    </row>
    <row r="69" spans="1:224" s="417" customFormat="1" ht="9" x14ac:dyDescent="0.15">
      <c r="A69" s="414"/>
      <c r="B69" s="418"/>
      <c r="C69" s="419"/>
      <c r="D69" s="146">
        <v>0.1</v>
      </c>
      <c r="E69" s="147"/>
      <c r="F69" s="147"/>
      <c r="G69" s="147"/>
      <c r="H69" s="147"/>
      <c r="I69" s="146">
        <v>0.1</v>
      </c>
      <c r="J69" s="147"/>
      <c r="K69" s="147"/>
      <c r="L69" s="147"/>
      <c r="M69" s="147"/>
      <c r="N69" s="146">
        <v>0.1</v>
      </c>
      <c r="O69" s="147"/>
      <c r="P69" s="147"/>
      <c r="Q69" s="147"/>
      <c r="R69" s="147"/>
      <c r="S69" s="146">
        <v>0.1</v>
      </c>
      <c r="T69" s="147"/>
      <c r="U69" s="147"/>
      <c r="V69" s="147"/>
      <c r="W69" s="147"/>
      <c r="X69" s="146">
        <v>0.1</v>
      </c>
      <c r="Y69" s="147"/>
      <c r="Z69" s="147"/>
      <c r="AA69" s="147"/>
      <c r="AB69" s="147"/>
      <c r="AC69" s="146">
        <v>0.1</v>
      </c>
      <c r="AD69" s="147"/>
      <c r="AE69" s="147"/>
      <c r="AF69" s="147"/>
      <c r="AG69" s="147"/>
      <c r="AH69" s="146">
        <v>0.1</v>
      </c>
      <c r="AI69" s="147"/>
      <c r="AJ69" s="147"/>
      <c r="AK69" s="147"/>
      <c r="AL69" s="147"/>
      <c r="AM69" s="146">
        <v>0.1</v>
      </c>
      <c r="AN69" s="147"/>
      <c r="AO69" s="147"/>
      <c r="AP69" s="147"/>
      <c r="AQ69" s="147"/>
      <c r="AR69" s="146">
        <v>0.2</v>
      </c>
      <c r="AS69" s="147"/>
      <c r="AT69" s="147"/>
      <c r="AU69" s="147"/>
      <c r="AV69" s="147"/>
      <c r="AW69" s="146"/>
      <c r="AX69" s="147"/>
      <c r="AY69" s="147"/>
      <c r="AZ69" s="147"/>
      <c r="BA69" s="147"/>
      <c r="BB69" s="146"/>
      <c r="BC69" s="147"/>
      <c r="BD69" s="147"/>
      <c r="BE69" s="147"/>
      <c r="BF69" s="147"/>
      <c r="BG69" s="146"/>
      <c r="BH69" s="147"/>
      <c r="BI69" s="147"/>
      <c r="BJ69" s="147"/>
      <c r="BK69" s="147"/>
      <c r="BL69" s="146"/>
      <c r="BM69" s="147"/>
      <c r="BN69" s="147"/>
      <c r="BO69" s="147"/>
      <c r="BP69" s="147"/>
      <c r="BQ69" s="146"/>
      <c r="BR69" s="147"/>
      <c r="BS69" s="147"/>
      <c r="BT69" s="147"/>
      <c r="BU69" s="147"/>
      <c r="BV69" s="146"/>
      <c r="BW69" s="147"/>
      <c r="BX69" s="147"/>
      <c r="BY69" s="147"/>
      <c r="BZ69" s="147"/>
      <c r="CA69" s="146"/>
      <c r="CB69" s="147"/>
      <c r="CC69" s="147"/>
      <c r="CD69" s="147"/>
      <c r="CE69" s="147"/>
      <c r="CF69" s="146"/>
      <c r="CG69" s="147"/>
      <c r="CH69" s="147"/>
      <c r="CI69" s="147"/>
      <c r="CJ69" s="147"/>
      <c r="CK69" s="146"/>
      <c r="CL69" s="147"/>
      <c r="CM69" s="147"/>
      <c r="CN69" s="147"/>
      <c r="CO69" s="147"/>
      <c r="CP69" s="146"/>
      <c r="CQ69" s="147"/>
      <c r="CR69" s="147"/>
      <c r="CS69" s="147"/>
      <c r="CT69" s="147"/>
      <c r="CU69" s="146"/>
      <c r="CV69" s="147"/>
      <c r="CW69" s="147"/>
      <c r="CX69" s="147"/>
      <c r="CY69" s="147"/>
      <c r="CZ69" s="146"/>
      <c r="DA69" s="147"/>
      <c r="DB69" s="147"/>
      <c r="DC69" s="147"/>
      <c r="DD69" s="147"/>
      <c r="DE69" s="146"/>
      <c r="DF69" s="147"/>
      <c r="DG69" s="147"/>
      <c r="DH69" s="147"/>
      <c r="DI69" s="147"/>
      <c r="DJ69" s="146"/>
      <c r="DK69" s="147"/>
      <c r="DL69" s="147"/>
      <c r="DM69" s="147"/>
      <c r="DN69" s="147"/>
      <c r="DO69" s="146"/>
      <c r="DP69" s="147"/>
      <c r="DQ69" s="147"/>
      <c r="DR69" s="147"/>
      <c r="DS69" s="147"/>
      <c r="DT69" s="146"/>
      <c r="DU69" s="147"/>
      <c r="DV69" s="147"/>
      <c r="DW69" s="147"/>
      <c r="DX69" s="147"/>
      <c r="DY69" s="146"/>
      <c r="DZ69" s="147"/>
      <c r="EA69" s="147"/>
      <c r="EB69" s="147"/>
      <c r="EC69" s="147"/>
      <c r="ED69" s="146"/>
      <c r="EE69" s="147"/>
      <c r="EF69" s="147"/>
      <c r="EG69" s="147"/>
      <c r="EH69" s="147"/>
      <c r="EI69" s="146"/>
      <c r="EJ69" s="147"/>
      <c r="EK69" s="147"/>
      <c r="EL69" s="147"/>
      <c r="EM69" s="147"/>
      <c r="EN69" s="146"/>
      <c r="EO69" s="147"/>
      <c r="EP69" s="147"/>
      <c r="EQ69" s="147"/>
      <c r="ER69" s="147"/>
      <c r="ES69" s="146"/>
      <c r="ET69" s="147"/>
      <c r="EU69" s="147"/>
      <c r="EV69" s="147"/>
      <c r="EW69" s="147"/>
      <c r="EX69" s="146"/>
      <c r="EY69" s="147"/>
      <c r="EZ69" s="147"/>
      <c r="FA69" s="147"/>
      <c r="FB69" s="147"/>
      <c r="FC69" s="146"/>
      <c r="FD69" s="147"/>
      <c r="FE69" s="147"/>
      <c r="FF69" s="147"/>
      <c r="FG69" s="147"/>
      <c r="FH69" s="146"/>
      <c r="FI69" s="147"/>
      <c r="FJ69" s="147"/>
      <c r="FK69" s="147"/>
      <c r="FL69" s="147"/>
      <c r="FM69" s="146"/>
      <c r="FN69" s="147"/>
      <c r="FO69" s="147"/>
      <c r="FP69" s="147"/>
      <c r="FQ69" s="147"/>
      <c r="FR69" s="146"/>
      <c r="FS69" s="147"/>
      <c r="FT69" s="147"/>
      <c r="FU69" s="147"/>
      <c r="FV69" s="147"/>
      <c r="FW69" s="146"/>
      <c r="FX69" s="147"/>
      <c r="FY69" s="147"/>
      <c r="FZ69" s="147"/>
      <c r="GA69" s="147"/>
      <c r="GB69" s="146"/>
      <c r="GC69" s="147"/>
      <c r="GD69" s="147"/>
      <c r="GE69" s="147"/>
      <c r="GF69" s="147"/>
      <c r="GG69" s="146"/>
      <c r="GH69" s="147"/>
      <c r="GI69" s="147"/>
      <c r="GJ69" s="147"/>
      <c r="GK69" s="147"/>
      <c r="GL69" s="146"/>
      <c r="GM69" s="147"/>
      <c r="GN69" s="147"/>
      <c r="GO69" s="147"/>
      <c r="GP69" s="147"/>
      <c r="GQ69" s="146"/>
      <c r="GR69" s="147"/>
      <c r="GS69" s="147"/>
      <c r="GT69" s="147"/>
      <c r="GU69" s="147"/>
      <c r="GV69" s="146"/>
      <c r="GW69" s="147"/>
      <c r="GX69" s="147"/>
      <c r="GY69" s="147"/>
      <c r="GZ69" s="147"/>
      <c r="HA69" s="146"/>
      <c r="HB69" s="147"/>
      <c r="HC69" s="147"/>
      <c r="HD69" s="147"/>
      <c r="HE69" s="147"/>
      <c r="HF69" s="146"/>
      <c r="HG69" s="147"/>
      <c r="HH69" s="147"/>
      <c r="HI69" s="147"/>
      <c r="HJ69" s="147"/>
      <c r="HK69" s="146"/>
      <c r="HL69" s="415"/>
      <c r="HM69" s="415"/>
      <c r="HN69" s="415"/>
      <c r="HO69" s="415"/>
      <c r="HP69" s="416" t="str">
        <f>IF(Planilha!G440&lt;&gt;HP68,"VERIFIQUE","")</f>
        <v/>
      </c>
    </row>
    <row r="70" spans="1:224" ht="9" x14ac:dyDescent="0.15">
      <c r="A70" s="175" t="str">
        <f>Planilha!A442</f>
        <v>18</v>
      </c>
      <c r="B70" s="156"/>
      <c r="C70" s="182"/>
      <c r="D70" s="707"/>
      <c r="E70" s="708"/>
      <c r="F70" s="708"/>
      <c r="G70" s="708"/>
      <c r="H70" s="708"/>
      <c r="I70" s="707"/>
      <c r="J70" s="708"/>
      <c r="K70" s="710"/>
      <c r="L70" s="710"/>
      <c r="M70" s="710"/>
      <c r="N70" s="707"/>
      <c r="O70" s="708"/>
      <c r="P70" s="709"/>
      <c r="Q70" s="709"/>
      <c r="R70" s="709"/>
      <c r="S70" s="707"/>
      <c r="T70" s="708"/>
      <c r="U70" s="709"/>
      <c r="V70" s="709"/>
      <c r="W70" s="709"/>
      <c r="X70" s="707"/>
      <c r="Y70" s="708"/>
      <c r="Z70" s="709"/>
      <c r="AA70" s="709"/>
      <c r="AB70" s="709"/>
      <c r="AC70" s="707"/>
      <c r="AD70" s="708"/>
      <c r="AE70" s="709"/>
      <c r="AF70" s="709"/>
      <c r="AG70" s="709"/>
      <c r="AH70" s="707"/>
      <c r="AI70" s="708"/>
      <c r="AJ70" s="709"/>
      <c r="AK70" s="709"/>
      <c r="AL70" s="709"/>
      <c r="AM70" s="707"/>
      <c r="AN70" s="708"/>
      <c r="AO70" s="709"/>
      <c r="AP70" s="709"/>
      <c r="AQ70" s="709"/>
      <c r="AR70" s="707"/>
      <c r="AS70" s="708"/>
      <c r="AT70" s="709"/>
      <c r="AU70" s="709"/>
      <c r="AV70" s="706"/>
      <c r="AW70" s="16"/>
      <c r="AX70" s="17"/>
      <c r="AY70" s="19"/>
      <c r="AZ70" s="19"/>
      <c r="BA70" s="19"/>
      <c r="BB70" s="16"/>
      <c r="BC70" s="17"/>
      <c r="BD70" s="19"/>
      <c r="BE70" s="19"/>
      <c r="BF70" s="19"/>
      <c r="BG70" s="16"/>
      <c r="BH70" s="17"/>
      <c r="BI70" s="19"/>
      <c r="BJ70" s="19"/>
      <c r="BK70" s="19"/>
      <c r="BL70" s="16"/>
      <c r="BM70" s="17"/>
      <c r="BN70" s="19"/>
      <c r="BO70" s="19"/>
      <c r="BP70" s="19"/>
      <c r="BQ70" s="16"/>
      <c r="BR70" s="17"/>
      <c r="BS70" s="19"/>
      <c r="BT70" s="19"/>
      <c r="BU70" s="19"/>
      <c r="BV70" s="16"/>
      <c r="BW70" s="17"/>
      <c r="BX70" s="19"/>
      <c r="BY70" s="19"/>
      <c r="BZ70" s="19"/>
      <c r="CA70" s="16"/>
      <c r="CB70" s="17"/>
      <c r="CC70" s="19"/>
      <c r="CD70" s="19"/>
      <c r="CE70" s="19"/>
      <c r="CF70" s="16"/>
      <c r="CG70" s="17"/>
      <c r="CH70" s="19"/>
      <c r="CI70" s="19"/>
      <c r="CJ70" s="19"/>
      <c r="CK70" s="16"/>
      <c r="CL70" s="17"/>
      <c r="CM70" s="19"/>
      <c r="CN70" s="19"/>
      <c r="CO70" s="19"/>
      <c r="CP70" s="16"/>
      <c r="CQ70" s="17"/>
      <c r="CR70" s="19"/>
      <c r="CS70" s="19"/>
      <c r="CT70" s="19"/>
      <c r="CU70" s="16"/>
      <c r="CV70" s="17"/>
      <c r="CW70" s="19"/>
      <c r="CX70" s="19"/>
      <c r="CY70" s="19"/>
      <c r="CZ70" s="16"/>
      <c r="DA70" s="17"/>
      <c r="DB70" s="19"/>
      <c r="DC70" s="19"/>
      <c r="DD70" s="19"/>
      <c r="DE70" s="16"/>
      <c r="DF70" s="17"/>
      <c r="DG70" s="19"/>
      <c r="DH70" s="19"/>
      <c r="DI70" s="19"/>
      <c r="DJ70" s="16"/>
      <c r="DK70" s="17"/>
      <c r="DL70" s="19"/>
      <c r="DM70" s="19"/>
      <c r="DN70" s="19"/>
      <c r="DO70" s="16"/>
      <c r="DP70" s="17"/>
      <c r="DQ70" s="19"/>
      <c r="DR70" s="19"/>
      <c r="DS70" s="19"/>
      <c r="DT70" s="16"/>
      <c r="DU70" s="17"/>
      <c r="DV70" s="17"/>
      <c r="DW70" s="17"/>
      <c r="DX70" s="17"/>
      <c r="DY70" s="16"/>
      <c r="DZ70" s="17"/>
      <c r="EA70" s="18"/>
      <c r="EB70" s="18"/>
      <c r="EC70" s="18"/>
      <c r="ED70" s="16"/>
      <c r="EE70" s="17"/>
      <c r="EF70" s="19"/>
      <c r="EG70" s="19"/>
      <c r="EH70" s="19"/>
      <c r="EI70" s="16"/>
      <c r="EJ70" s="17"/>
      <c r="EK70" s="19"/>
      <c r="EL70" s="19"/>
      <c r="EM70" s="19"/>
      <c r="EN70" s="16"/>
      <c r="EO70" s="17"/>
      <c r="EP70" s="19"/>
      <c r="EQ70" s="19"/>
      <c r="ER70" s="19"/>
      <c r="ES70" s="16"/>
      <c r="ET70" s="17"/>
      <c r="EU70" s="19"/>
      <c r="EV70" s="19"/>
      <c r="EW70" s="19"/>
      <c r="EX70" s="16"/>
      <c r="EY70" s="17"/>
      <c r="EZ70" s="19"/>
      <c r="FA70" s="19"/>
      <c r="FB70" s="19"/>
      <c r="FC70" s="16"/>
      <c r="FD70" s="17"/>
      <c r="FE70" s="19"/>
      <c r="FF70" s="19"/>
      <c r="FG70" s="19"/>
      <c r="FH70" s="16"/>
      <c r="FI70" s="17"/>
      <c r="FJ70" s="19"/>
      <c r="FK70" s="19"/>
      <c r="FL70" s="19"/>
      <c r="FM70" s="16"/>
      <c r="FN70" s="17"/>
      <c r="FO70" s="19"/>
      <c r="FP70" s="19"/>
      <c r="FQ70" s="19"/>
      <c r="FR70" s="16"/>
      <c r="FS70" s="17"/>
      <c r="FT70" s="19"/>
      <c r="FU70" s="19"/>
      <c r="FV70" s="19"/>
      <c r="FW70" s="16"/>
      <c r="FX70" s="17"/>
      <c r="FY70" s="19"/>
      <c r="FZ70" s="19"/>
      <c r="GA70" s="19"/>
      <c r="GB70" s="16"/>
      <c r="GC70" s="17"/>
      <c r="GD70" s="19"/>
      <c r="GE70" s="19"/>
      <c r="GF70" s="19"/>
      <c r="GG70" s="16"/>
      <c r="GH70" s="17"/>
      <c r="GI70" s="19"/>
      <c r="GJ70" s="19"/>
      <c r="GK70" s="19"/>
      <c r="GL70" s="16"/>
      <c r="GM70" s="17"/>
      <c r="GN70" s="19"/>
      <c r="GO70" s="19"/>
      <c r="GP70" s="19"/>
      <c r="GQ70" s="16"/>
      <c r="GR70" s="17"/>
      <c r="GS70" s="19"/>
      <c r="GT70" s="19"/>
      <c r="GU70" s="19"/>
      <c r="GV70" s="16"/>
      <c r="GW70" s="17"/>
      <c r="GX70" s="19"/>
      <c r="GY70" s="19"/>
      <c r="GZ70" s="19"/>
      <c r="HA70" s="16"/>
      <c r="HB70" s="17"/>
      <c r="HC70" s="19"/>
      <c r="HD70" s="19"/>
      <c r="HE70" s="19"/>
      <c r="HF70" s="16"/>
      <c r="HG70" s="17"/>
      <c r="HH70" s="19"/>
      <c r="HI70" s="19"/>
      <c r="HJ70" s="19"/>
      <c r="HK70" s="16"/>
      <c r="HL70" s="17"/>
      <c r="HM70" s="19"/>
      <c r="HN70" s="19"/>
      <c r="HO70" s="19"/>
      <c r="HP70" s="177"/>
    </row>
    <row r="71" spans="1:224" ht="9" x14ac:dyDescent="0.15">
      <c r="A71" s="175"/>
      <c r="B71" s="156" t="str">
        <f>LEFT(Planilha!B442,17)</f>
        <v>DESMOBILIZAÇÃO</v>
      </c>
      <c r="C71" s="178"/>
      <c r="D71" s="7"/>
      <c r="E71" s="6">
        <f>Planilha!$G$445*Cronograma!D72</f>
        <v>0</v>
      </c>
      <c r="F71" s="6"/>
      <c r="G71" s="6"/>
      <c r="H71" s="6"/>
      <c r="I71" s="7"/>
      <c r="J71" s="6">
        <f>Planilha!$G$445*Cronograma!I72</f>
        <v>0</v>
      </c>
      <c r="K71" s="6"/>
      <c r="L71" s="6"/>
      <c r="M71" s="6"/>
      <c r="N71" s="7"/>
      <c r="O71" s="6">
        <f>Planilha!$G$445*Cronograma!N72</f>
        <v>0</v>
      </c>
      <c r="P71" s="6"/>
      <c r="Q71" s="6"/>
      <c r="R71" s="6"/>
      <c r="S71" s="7"/>
      <c r="T71" s="6">
        <f>Planilha!$G$445*Cronograma!S72</f>
        <v>0</v>
      </c>
      <c r="U71" s="6"/>
      <c r="V71" s="6"/>
      <c r="W71" s="6"/>
      <c r="X71" s="7"/>
      <c r="Y71" s="6">
        <f>Planilha!$G$445*Cronograma!X72</f>
        <v>0</v>
      </c>
      <c r="Z71" s="6"/>
      <c r="AA71" s="6"/>
      <c r="AB71" s="6"/>
      <c r="AC71" s="7"/>
      <c r="AD71" s="6">
        <f>Planilha!$G$445*Cronograma!AC72</f>
        <v>0</v>
      </c>
      <c r="AE71" s="6"/>
      <c r="AF71" s="6"/>
      <c r="AG71" s="6"/>
      <c r="AH71" s="7"/>
      <c r="AI71" s="6">
        <f>Planilha!$G$445*Cronograma!AH72</f>
        <v>0</v>
      </c>
      <c r="AJ71" s="6"/>
      <c r="AK71" s="6"/>
      <c r="AL71" s="6"/>
      <c r="AM71" s="7"/>
      <c r="AN71" s="6">
        <f>Planilha!$G$445*Cronograma!AM72</f>
        <v>0</v>
      </c>
      <c r="AO71" s="6"/>
      <c r="AP71" s="6"/>
      <c r="AQ71" s="6"/>
      <c r="AR71" s="7"/>
      <c r="AS71" s="6">
        <f>Planilha!$G$445*Cronograma!AR72</f>
        <v>0</v>
      </c>
      <c r="AT71" s="6"/>
      <c r="AU71" s="6"/>
      <c r="AV71" s="6"/>
      <c r="AW71" s="7"/>
      <c r="AX71" s="6">
        <f>Planilha!$G$445*Cronograma!AW72</f>
        <v>0</v>
      </c>
      <c r="AY71" s="6"/>
      <c r="AZ71" s="6"/>
      <c r="BA71" s="6"/>
      <c r="BB71" s="7"/>
      <c r="BC71" s="6">
        <f>Planilha!$G$445*Cronograma!BB72</f>
        <v>0</v>
      </c>
      <c r="BD71" s="6"/>
      <c r="BE71" s="6"/>
      <c r="BF71" s="6"/>
      <c r="BG71" s="7"/>
      <c r="BH71" s="6">
        <f>Planilha!$G$445*Cronograma!BG72</f>
        <v>0</v>
      </c>
      <c r="BI71" s="6"/>
      <c r="BJ71" s="6"/>
      <c r="BK71" s="6"/>
      <c r="BL71" s="7"/>
      <c r="BM71" s="6">
        <f>Planilha!$G$445*Cronograma!BL72</f>
        <v>0</v>
      </c>
      <c r="BN71" s="6"/>
      <c r="BO71" s="6"/>
      <c r="BP71" s="6"/>
      <c r="BQ71" s="7"/>
      <c r="BR71" s="6">
        <f>Planilha!$G$445*Cronograma!BQ72</f>
        <v>0</v>
      </c>
      <c r="BS71" s="6"/>
      <c r="BT71" s="6"/>
      <c r="BU71" s="6"/>
      <c r="BV71" s="7"/>
      <c r="BW71" s="6">
        <f>Planilha!$G$445*Cronograma!BV72</f>
        <v>0</v>
      </c>
      <c r="BX71" s="6"/>
      <c r="BY71" s="6"/>
      <c r="BZ71" s="6"/>
      <c r="CA71" s="7"/>
      <c r="CB71" s="6">
        <f>Planilha!$G$445*Cronograma!CA72</f>
        <v>0</v>
      </c>
      <c r="CC71" s="6"/>
      <c r="CD71" s="6"/>
      <c r="CE71" s="6"/>
      <c r="CF71" s="7"/>
      <c r="CG71" s="6">
        <f>Planilha!$G$445*Cronograma!CF72</f>
        <v>0</v>
      </c>
      <c r="CH71" s="6"/>
      <c r="CI71" s="6"/>
      <c r="CJ71" s="6"/>
      <c r="CK71" s="7"/>
      <c r="CL71" s="6">
        <f>Planilha!$G$445*Cronograma!CK72</f>
        <v>0</v>
      </c>
      <c r="CM71" s="6"/>
      <c r="CN71" s="6"/>
      <c r="CO71" s="6"/>
      <c r="CP71" s="7"/>
      <c r="CQ71" s="6">
        <f>Planilha!$G$445*Cronograma!CP72</f>
        <v>0</v>
      </c>
      <c r="CR71" s="6"/>
      <c r="CS71" s="6"/>
      <c r="CT71" s="6"/>
      <c r="CU71" s="7"/>
      <c r="CV71" s="6">
        <f>Planilha!$G$445*Cronograma!CU72</f>
        <v>0</v>
      </c>
      <c r="CW71" s="6"/>
      <c r="CX71" s="6"/>
      <c r="CY71" s="6"/>
      <c r="CZ71" s="7"/>
      <c r="DA71" s="6">
        <f>Planilha!$G$445*Cronograma!CZ72</f>
        <v>0</v>
      </c>
      <c r="DB71" s="6"/>
      <c r="DC71" s="6"/>
      <c r="DD71" s="6"/>
      <c r="DE71" s="7"/>
      <c r="DF71" s="6">
        <f>Planilha!$G$445*Cronograma!DE72</f>
        <v>0</v>
      </c>
      <c r="DG71" s="6"/>
      <c r="DH71" s="6"/>
      <c r="DI71" s="6"/>
      <c r="DJ71" s="7"/>
      <c r="DK71" s="6">
        <f>Planilha!$G$445*Cronograma!DJ72</f>
        <v>0</v>
      </c>
      <c r="DL71" s="6"/>
      <c r="DM71" s="6"/>
      <c r="DN71" s="6"/>
      <c r="DO71" s="7"/>
      <c r="DP71" s="6">
        <f>Planilha!$G$445*Cronograma!DO72</f>
        <v>0</v>
      </c>
      <c r="DQ71" s="6"/>
      <c r="DR71" s="6"/>
      <c r="DS71" s="6"/>
      <c r="DT71" s="7"/>
      <c r="DU71" s="6">
        <f>Planilha!$G$445*Cronograma!DT72</f>
        <v>0</v>
      </c>
      <c r="DV71" s="6"/>
      <c r="DW71" s="6"/>
      <c r="DX71" s="6"/>
      <c r="DY71" s="7"/>
      <c r="DZ71" s="6">
        <f>Planilha!$G$445*Cronograma!DY72</f>
        <v>0</v>
      </c>
      <c r="EA71" s="6"/>
      <c r="EB71" s="6"/>
      <c r="EC71" s="6"/>
      <c r="ED71" s="7"/>
      <c r="EE71" s="6">
        <f>Planilha!$G$445*Cronograma!ED72</f>
        <v>0</v>
      </c>
      <c r="EF71" s="6"/>
      <c r="EG71" s="6"/>
      <c r="EH71" s="6"/>
      <c r="EI71" s="7"/>
      <c r="EJ71" s="6">
        <f>Planilha!$G$445*Cronograma!EI72</f>
        <v>0</v>
      </c>
      <c r="EK71" s="6"/>
      <c r="EL71" s="6"/>
      <c r="EM71" s="6"/>
      <c r="EN71" s="7"/>
      <c r="EO71" s="6">
        <f>Planilha!$G$445*Cronograma!EN72</f>
        <v>0</v>
      </c>
      <c r="EP71" s="6"/>
      <c r="EQ71" s="6"/>
      <c r="ER71" s="6"/>
      <c r="ES71" s="7"/>
      <c r="ET71" s="6">
        <f>Planilha!$G$445*Cronograma!ES72</f>
        <v>0</v>
      </c>
      <c r="EU71" s="6"/>
      <c r="EV71" s="6"/>
      <c r="EW71" s="6"/>
      <c r="EX71" s="7"/>
      <c r="EY71" s="6">
        <f>Planilha!$G$445*Cronograma!EX72</f>
        <v>0</v>
      </c>
      <c r="EZ71" s="6"/>
      <c r="FA71" s="6"/>
      <c r="FB71" s="6"/>
      <c r="FC71" s="7"/>
      <c r="FD71" s="6">
        <f>Planilha!$G$445*Cronograma!FC72</f>
        <v>0</v>
      </c>
      <c r="FE71" s="6"/>
      <c r="FF71" s="6"/>
      <c r="FG71" s="6"/>
      <c r="FH71" s="7"/>
      <c r="FI71" s="6">
        <f>Planilha!$G$445*Cronograma!FH72</f>
        <v>0</v>
      </c>
      <c r="FJ71" s="6"/>
      <c r="FK71" s="6"/>
      <c r="FL71" s="6"/>
      <c r="FM71" s="7"/>
      <c r="FN71" s="6">
        <f>Planilha!$G$445*Cronograma!FM72</f>
        <v>0</v>
      </c>
      <c r="FO71" s="6"/>
      <c r="FP71" s="6"/>
      <c r="FQ71" s="6"/>
      <c r="FR71" s="7"/>
      <c r="FS71" s="6">
        <f>Planilha!$G$445*Cronograma!FR72</f>
        <v>0</v>
      </c>
      <c r="FT71" s="6"/>
      <c r="FU71" s="6"/>
      <c r="FV71" s="6"/>
      <c r="FW71" s="7"/>
      <c r="FX71" s="6">
        <f>Planilha!$G$445*Cronograma!FW72</f>
        <v>0</v>
      </c>
      <c r="FY71" s="6"/>
      <c r="FZ71" s="6"/>
      <c r="GA71" s="6"/>
      <c r="GB71" s="7"/>
      <c r="GC71" s="6">
        <f>Planilha!$G$445*Cronograma!GB72</f>
        <v>0</v>
      </c>
      <c r="GD71" s="6"/>
      <c r="GE71" s="6"/>
      <c r="GF71" s="6"/>
      <c r="GG71" s="7"/>
      <c r="GH71" s="6">
        <f>Planilha!$G$445*Cronograma!GG72</f>
        <v>0</v>
      </c>
      <c r="GI71" s="6"/>
      <c r="GJ71" s="6"/>
      <c r="GK71" s="6"/>
      <c r="GL71" s="7"/>
      <c r="GM71" s="6">
        <f>Planilha!$G$445*Cronograma!GL72</f>
        <v>0</v>
      </c>
      <c r="GN71" s="6"/>
      <c r="GO71" s="6"/>
      <c r="GP71" s="6"/>
      <c r="GQ71" s="7"/>
      <c r="GR71" s="6">
        <f>Planilha!$G$445*Cronograma!GQ72</f>
        <v>0</v>
      </c>
      <c r="GS71" s="6"/>
      <c r="GT71" s="6"/>
      <c r="GU71" s="6"/>
      <c r="GV71" s="7"/>
      <c r="GW71" s="6">
        <f>Planilha!$G$445*Cronograma!GV72</f>
        <v>0</v>
      </c>
      <c r="GX71" s="6"/>
      <c r="GY71" s="6"/>
      <c r="GZ71" s="6"/>
      <c r="HA71" s="7"/>
      <c r="HB71" s="6">
        <f>Planilha!$G$445*Cronograma!HA72</f>
        <v>0</v>
      </c>
      <c r="HC71" s="6"/>
      <c r="HD71" s="6"/>
      <c r="HE71" s="6"/>
      <c r="HF71" s="7"/>
      <c r="HG71" s="6">
        <f>Planilha!$G$445*Cronograma!HF72</f>
        <v>0</v>
      </c>
      <c r="HH71" s="6"/>
      <c r="HI71" s="6"/>
      <c r="HJ71" s="6"/>
      <c r="HK71" s="7"/>
      <c r="HL71" s="6">
        <f>Planilha!$G$445*Cronograma!HK72</f>
        <v>0</v>
      </c>
      <c r="HM71" s="6"/>
      <c r="HN71" s="6"/>
      <c r="HO71" s="6"/>
      <c r="HP71" s="179">
        <f>SUM(D71:HO71)</f>
        <v>0</v>
      </c>
    </row>
    <row r="72" spans="1:224" ht="9" x14ac:dyDescent="0.15">
      <c r="A72" s="180"/>
      <c r="B72" s="185"/>
      <c r="C72" s="184"/>
      <c r="D72" s="146"/>
      <c r="E72" s="147"/>
      <c r="F72" s="147"/>
      <c r="G72" s="147"/>
      <c r="H72" s="147"/>
      <c r="I72" s="146"/>
      <c r="J72" s="147"/>
      <c r="K72" s="147"/>
      <c r="L72" s="147"/>
      <c r="M72" s="147"/>
      <c r="N72" s="146"/>
      <c r="O72" s="147"/>
      <c r="P72" s="147"/>
      <c r="Q72" s="147"/>
      <c r="R72" s="147"/>
      <c r="S72" s="146"/>
      <c r="T72" s="147"/>
      <c r="U72" s="147"/>
      <c r="V72" s="147"/>
      <c r="W72" s="147"/>
      <c r="X72" s="146"/>
      <c r="Y72" s="147"/>
      <c r="Z72" s="147"/>
      <c r="AA72" s="147"/>
      <c r="AB72" s="147"/>
      <c r="AC72" s="146"/>
      <c r="AD72" s="147"/>
      <c r="AE72" s="147"/>
      <c r="AF72" s="147"/>
      <c r="AG72" s="147"/>
      <c r="AH72" s="146"/>
      <c r="AI72" s="147"/>
      <c r="AJ72" s="147"/>
      <c r="AK72" s="147"/>
      <c r="AL72" s="147"/>
      <c r="AM72" s="146"/>
      <c r="AN72" s="147"/>
      <c r="AO72" s="147"/>
      <c r="AP72" s="147"/>
      <c r="AQ72" s="147"/>
      <c r="AR72" s="146">
        <v>1</v>
      </c>
      <c r="AS72" s="147"/>
      <c r="AT72" s="147"/>
      <c r="AU72" s="147"/>
      <c r="AV72" s="147"/>
      <c r="AW72" s="146"/>
      <c r="AX72" s="147"/>
      <c r="AY72" s="147"/>
      <c r="AZ72" s="147"/>
      <c r="BA72" s="147"/>
      <c r="BB72" s="146"/>
      <c r="BC72" s="147"/>
      <c r="BD72" s="147"/>
      <c r="BE72" s="147"/>
      <c r="BF72" s="147"/>
      <c r="BG72" s="146"/>
      <c r="BH72" s="147"/>
      <c r="BI72" s="147"/>
      <c r="BJ72" s="147"/>
      <c r="BK72" s="147"/>
      <c r="BL72" s="146"/>
      <c r="BM72" s="147"/>
      <c r="BN72" s="147"/>
      <c r="BO72" s="147"/>
      <c r="BP72" s="147"/>
      <c r="BQ72" s="146"/>
      <c r="BR72" s="147"/>
      <c r="BS72" s="147"/>
      <c r="BT72" s="147"/>
      <c r="BU72" s="147"/>
      <c r="BV72" s="146"/>
      <c r="BW72" s="147"/>
      <c r="BX72" s="147"/>
      <c r="BY72" s="147"/>
      <c r="BZ72" s="147"/>
      <c r="CA72" s="146"/>
      <c r="CB72" s="147"/>
      <c r="CC72" s="147"/>
      <c r="CD72" s="147"/>
      <c r="CE72" s="147"/>
      <c r="CF72" s="146"/>
      <c r="CG72" s="147"/>
      <c r="CH72" s="147"/>
      <c r="CI72" s="147"/>
      <c r="CJ72" s="147"/>
      <c r="CK72" s="146"/>
      <c r="CL72" s="147"/>
      <c r="CM72" s="147"/>
      <c r="CN72" s="147"/>
      <c r="CO72" s="147"/>
      <c r="CP72" s="146"/>
      <c r="CQ72" s="147"/>
      <c r="CR72" s="147"/>
      <c r="CS72" s="147"/>
      <c r="CT72" s="147"/>
      <c r="CU72" s="146"/>
      <c r="CV72" s="147"/>
      <c r="CW72" s="147"/>
      <c r="CX72" s="147"/>
      <c r="CY72" s="147"/>
      <c r="CZ72" s="146"/>
      <c r="DA72" s="147"/>
      <c r="DB72" s="147"/>
      <c r="DC72" s="147"/>
      <c r="DD72" s="147"/>
      <c r="DE72" s="146"/>
      <c r="DF72" s="147"/>
      <c r="DG72" s="147"/>
      <c r="DH72" s="147"/>
      <c r="DI72" s="147"/>
      <c r="DJ72" s="146"/>
      <c r="DK72" s="147"/>
      <c r="DL72" s="147"/>
      <c r="DM72" s="147"/>
      <c r="DN72" s="147"/>
      <c r="DO72" s="146"/>
      <c r="DP72" s="147"/>
      <c r="DQ72" s="147"/>
      <c r="DR72" s="147"/>
      <c r="DS72" s="147"/>
      <c r="DT72" s="146"/>
      <c r="DU72" s="147"/>
      <c r="DV72" s="147"/>
      <c r="DW72" s="147"/>
      <c r="DX72" s="147"/>
      <c r="DY72" s="146"/>
      <c r="DZ72" s="147"/>
      <c r="EA72" s="147"/>
      <c r="EB72" s="147"/>
      <c r="EC72" s="147"/>
      <c r="ED72" s="146"/>
      <c r="EE72" s="147"/>
      <c r="EF72" s="147"/>
      <c r="EG72" s="147"/>
      <c r="EH72" s="147"/>
      <c r="EI72" s="146"/>
      <c r="EJ72" s="147"/>
      <c r="EK72" s="147"/>
      <c r="EL72" s="147"/>
      <c r="EM72" s="147"/>
      <c r="EN72" s="146"/>
      <c r="EO72" s="147"/>
      <c r="EP72" s="147"/>
      <c r="EQ72" s="147"/>
      <c r="ER72" s="147"/>
      <c r="ES72" s="146"/>
      <c r="ET72" s="147"/>
      <c r="EU72" s="147"/>
      <c r="EV72" s="147"/>
      <c r="EW72" s="147"/>
      <c r="EX72" s="146"/>
      <c r="EY72" s="147"/>
      <c r="EZ72" s="147"/>
      <c r="FA72" s="147"/>
      <c r="FB72" s="147"/>
      <c r="FC72" s="146"/>
      <c r="FD72" s="147"/>
      <c r="FE72" s="147"/>
      <c r="FF72" s="147"/>
      <c r="FG72" s="147"/>
      <c r="FH72" s="146"/>
      <c r="FI72" s="147"/>
      <c r="FJ72" s="147"/>
      <c r="FK72" s="147"/>
      <c r="FL72" s="147"/>
      <c r="FM72" s="146"/>
      <c r="FN72" s="147"/>
      <c r="FO72" s="147"/>
      <c r="FP72" s="147"/>
      <c r="FQ72" s="147"/>
      <c r="FR72" s="146"/>
      <c r="FS72" s="147"/>
      <c r="FT72" s="147"/>
      <c r="FU72" s="147"/>
      <c r="FV72" s="147"/>
      <c r="FW72" s="146"/>
      <c r="FX72" s="147"/>
      <c r="FY72" s="147"/>
      <c r="FZ72" s="147"/>
      <c r="GA72" s="147"/>
      <c r="GB72" s="146"/>
      <c r="GC72" s="147"/>
      <c r="GD72" s="147"/>
      <c r="GE72" s="147"/>
      <c r="GF72" s="147"/>
      <c r="GG72" s="146"/>
      <c r="GH72" s="147"/>
      <c r="GI72" s="147"/>
      <c r="GJ72" s="147"/>
      <c r="GK72" s="147"/>
      <c r="GL72" s="146"/>
      <c r="GM72" s="147"/>
      <c r="GN72" s="147"/>
      <c r="GO72" s="147"/>
      <c r="GP72" s="147"/>
      <c r="GQ72" s="146"/>
      <c r="GR72" s="147"/>
      <c r="GS72" s="147"/>
      <c r="GT72" s="147"/>
      <c r="GU72" s="147"/>
      <c r="GV72" s="146"/>
      <c r="GW72" s="147"/>
      <c r="GX72" s="147"/>
      <c r="GY72" s="147"/>
      <c r="GZ72" s="147"/>
      <c r="HA72" s="146"/>
      <c r="HB72" s="147"/>
      <c r="HC72" s="147"/>
      <c r="HD72" s="147"/>
      <c r="HE72" s="147"/>
      <c r="HF72" s="146"/>
      <c r="HG72" s="147"/>
      <c r="HH72" s="147"/>
      <c r="HI72" s="147"/>
      <c r="HJ72" s="147"/>
      <c r="HK72" s="146"/>
      <c r="HL72" s="147"/>
      <c r="HM72" s="147"/>
      <c r="HN72" s="147"/>
      <c r="HO72" s="147"/>
      <c r="HP72" s="21" t="str">
        <f>IF(Planilha!G445&lt;&gt;HP71,"VERIFIQUE","")</f>
        <v/>
      </c>
    </row>
    <row r="73" spans="1:224" ht="9" x14ac:dyDescent="0.15">
      <c r="A73" s="155"/>
      <c r="B73" s="156"/>
      <c r="C73" s="191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192"/>
    </row>
    <row r="74" spans="1:224" ht="9" x14ac:dyDescent="0.15">
      <c r="A74" s="193"/>
      <c r="B74" s="194"/>
      <c r="C74" s="182"/>
      <c r="D74" s="11"/>
      <c r="E74" s="12"/>
      <c r="F74" s="12"/>
      <c r="G74" s="12"/>
      <c r="H74" s="12"/>
      <c r="I74" s="11"/>
      <c r="J74" s="12"/>
      <c r="K74" s="12"/>
      <c r="L74" s="12"/>
      <c r="M74" s="12"/>
      <c r="N74" s="11"/>
      <c r="O74" s="12"/>
      <c r="P74" s="12"/>
      <c r="Q74" s="12"/>
      <c r="R74" s="12"/>
      <c r="S74" s="11"/>
      <c r="T74" s="12"/>
      <c r="U74" s="12"/>
      <c r="V74" s="12"/>
      <c r="W74" s="12"/>
      <c r="X74" s="11"/>
      <c r="Y74" s="12"/>
      <c r="Z74" s="12"/>
      <c r="AA74" s="12"/>
      <c r="AB74" s="12"/>
      <c r="AC74" s="11"/>
      <c r="AD74" s="12"/>
      <c r="AE74" s="12"/>
      <c r="AF74" s="12"/>
      <c r="AG74" s="12"/>
      <c r="AH74" s="11"/>
      <c r="AI74" s="12"/>
      <c r="AJ74" s="12"/>
      <c r="AK74" s="12"/>
      <c r="AL74" s="12"/>
      <c r="AM74" s="11"/>
      <c r="AN74" s="12"/>
      <c r="AO74" s="12"/>
      <c r="AP74" s="12"/>
      <c r="AQ74" s="12"/>
      <c r="AR74" s="11"/>
      <c r="AS74" s="12"/>
      <c r="AT74" s="12"/>
      <c r="AU74" s="12"/>
      <c r="AV74" s="12"/>
      <c r="AW74" s="11"/>
      <c r="AX74" s="12"/>
      <c r="AY74" s="12"/>
      <c r="AZ74" s="12"/>
      <c r="BA74" s="12"/>
      <c r="BB74" s="11"/>
      <c r="BC74" s="12"/>
      <c r="BD74" s="12"/>
      <c r="BE74" s="12"/>
      <c r="BF74" s="12"/>
      <c r="BG74" s="11"/>
      <c r="BH74" s="12"/>
      <c r="BI74" s="12"/>
      <c r="BJ74" s="12"/>
      <c r="BK74" s="12"/>
      <c r="BL74" s="11"/>
      <c r="BM74" s="12"/>
      <c r="BN74" s="12"/>
      <c r="BO74" s="12"/>
      <c r="BP74" s="12"/>
      <c r="BQ74" s="11"/>
      <c r="BR74" s="12"/>
      <c r="BS74" s="12"/>
      <c r="BT74" s="12"/>
      <c r="BU74" s="12"/>
      <c r="BV74" s="11"/>
      <c r="BW74" s="12"/>
      <c r="BX74" s="12"/>
      <c r="BY74" s="12"/>
      <c r="BZ74" s="12"/>
      <c r="CA74" s="11"/>
      <c r="CB74" s="12"/>
      <c r="CC74" s="12"/>
      <c r="CD74" s="12"/>
      <c r="CE74" s="12"/>
      <c r="CF74" s="11"/>
      <c r="CG74" s="12"/>
      <c r="CH74" s="12"/>
      <c r="CI74" s="12"/>
      <c r="CJ74" s="12"/>
      <c r="CK74" s="11"/>
      <c r="CL74" s="12"/>
      <c r="CM74" s="12"/>
      <c r="CN74" s="12"/>
      <c r="CO74" s="12"/>
      <c r="CP74" s="11"/>
      <c r="CQ74" s="12"/>
      <c r="CR74" s="12"/>
      <c r="CS74" s="12"/>
      <c r="CT74" s="12"/>
      <c r="CU74" s="11"/>
      <c r="CV74" s="12"/>
      <c r="CW74" s="12"/>
      <c r="CX74" s="12"/>
      <c r="CY74" s="12"/>
      <c r="CZ74" s="11"/>
      <c r="DA74" s="12"/>
      <c r="DB74" s="12"/>
      <c r="DC74" s="12"/>
      <c r="DD74" s="12"/>
      <c r="DE74" s="11"/>
      <c r="DF74" s="12"/>
      <c r="DG74" s="12"/>
      <c r="DH74" s="12"/>
      <c r="DI74" s="12"/>
      <c r="DJ74" s="11"/>
      <c r="DK74" s="12"/>
      <c r="DL74" s="12"/>
      <c r="DM74" s="12"/>
      <c r="DN74" s="12"/>
      <c r="DO74" s="11"/>
      <c r="DP74" s="12"/>
      <c r="DQ74" s="12"/>
      <c r="DR74" s="12"/>
      <c r="DS74" s="12"/>
      <c r="DT74" s="11"/>
      <c r="DU74" s="12"/>
      <c r="DV74" s="12"/>
      <c r="DW74" s="12"/>
      <c r="DX74" s="12"/>
      <c r="DY74" s="11"/>
      <c r="DZ74" s="12"/>
      <c r="EA74" s="12"/>
      <c r="EB74" s="12"/>
      <c r="EC74" s="12"/>
      <c r="ED74" s="11"/>
      <c r="EE74" s="12"/>
      <c r="EF74" s="12"/>
      <c r="EG74" s="12"/>
      <c r="EH74" s="12"/>
      <c r="EI74" s="11"/>
      <c r="EJ74" s="12"/>
      <c r="EK74" s="12"/>
      <c r="EL74" s="12"/>
      <c r="EM74" s="12"/>
      <c r="EN74" s="11"/>
      <c r="EO74" s="12"/>
      <c r="EP74" s="12"/>
      <c r="EQ74" s="12"/>
      <c r="ER74" s="12"/>
      <c r="ES74" s="11"/>
      <c r="ET74" s="12"/>
      <c r="EU74" s="12"/>
      <c r="EV74" s="12"/>
      <c r="EW74" s="12"/>
      <c r="EX74" s="11"/>
      <c r="EY74" s="12"/>
      <c r="EZ74" s="12"/>
      <c r="FA74" s="12"/>
      <c r="FB74" s="12"/>
      <c r="FC74" s="11"/>
      <c r="FD74" s="12"/>
      <c r="FE74" s="12"/>
      <c r="FF74" s="12"/>
      <c r="FG74" s="12"/>
      <c r="FH74" s="11"/>
      <c r="FI74" s="12"/>
      <c r="FJ74" s="12"/>
      <c r="FK74" s="12"/>
      <c r="FL74" s="12"/>
      <c r="FM74" s="11"/>
      <c r="FN74" s="12"/>
      <c r="FO74" s="12"/>
      <c r="FP74" s="12"/>
      <c r="FQ74" s="12"/>
      <c r="FR74" s="11"/>
      <c r="FS74" s="12"/>
      <c r="FT74" s="12"/>
      <c r="FU74" s="12"/>
      <c r="FV74" s="12"/>
      <c r="FW74" s="11"/>
      <c r="FX74" s="12"/>
      <c r="FY74" s="12"/>
      <c r="FZ74" s="12"/>
      <c r="GA74" s="12"/>
      <c r="GB74" s="11"/>
      <c r="GC74" s="12"/>
      <c r="GD74" s="12"/>
      <c r="GE74" s="12"/>
      <c r="GF74" s="12"/>
      <c r="GG74" s="11"/>
      <c r="GH74" s="12"/>
      <c r="GI74" s="12"/>
      <c r="GJ74" s="12"/>
      <c r="GK74" s="12"/>
      <c r="GL74" s="11"/>
      <c r="GM74" s="12"/>
      <c r="GN74" s="12"/>
      <c r="GO74" s="12"/>
      <c r="GP74" s="12"/>
      <c r="GQ74" s="11"/>
      <c r="GR74" s="12"/>
      <c r="GS74" s="12"/>
      <c r="GT74" s="12"/>
      <c r="GU74" s="12"/>
      <c r="GV74" s="11"/>
      <c r="GW74" s="12"/>
      <c r="GX74" s="12"/>
      <c r="GY74" s="12"/>
      <c r="GZ74" s="12"/>
      <c r="HA74" s="11"/>
      <c r="HB74" s="12"/>
      <c r="HC74" s="12"/>
      <c r="HD74" s="12"/>
      <c r="HE74" s="12"/>
      <c r="HF74" s="11"/>
      <c r="HG74" s="12"/>
      <c r="HH74" s="12"/>
      <c r="HI74" s="12"/>
      <c r="HJ74" s="12"/>
      <c r="HK74" s="11"/>
      <c r="HL74" s="12"/>
      <c r="HM74" s="12"/>
      <c r="HN74" s="12"/>
      <c r="HO74" s="12"/>
      <c r="HP74" s="195"/>
    </row>
    <row r="75" spans="1:224" ht="9" x14ac:dyDescent="0.15">
      <c r="A75" s="196" t="s">
        <v>176</v>
      </c>
      <c r="B75" s="156"/>
      <c r="C75" s="158"/>
      <c r="D75" s="13" t="e">
        <f>SUM(E20:E72)</f>
        <v>#DIV/0!</v>
      </c>
      <c r="E75" s="14"/>
      <c r="F75" s="14"/>
      <c r="G75" s="14"/>
      <c r="H75" s="14"/>
      <c r="I75" s="13" t="e">
        <f>SUM(J20:J72)</f>
        <v>#DIV/0!</v>
      </c>
      <c r="J75" s="14"/>
      <c r="K75" s="14"/>
      <c r="L75" s="14"/>
      <c r="M75" s="14"/>
      <c r="N75" s="13" t="e">
        <f>SUM(O20:O72)</f>
        <v>#DIV/0!</v>
      </c>
      <c r="O75" s="14"/>
      <c r="P75" s="14"/>
      <c r="Q75" s="14"/>
      <c r="R75" s="14"/>
      <c r="S75" s="13" t="e">
        <f>SUM(T20:T72)</f>
        <v>#DIV/0!</v>
      </c>
      <c r="T75" s="14"/>
      <c r="U75" s="14"/>
      <c r="V75" s="14"/>
      <c r="W75" s="14"/>
      <c r="X75" s="13" t="e">
        <f>SUM(Y20:Y72)</f>
        <v>#DIV/0!</v>
      </c>
      <c r="Y75" s="14"/>
      <c r="Z75" s="14"/>
      <c r="AA75" s="14"/>
      <c r="AB75" s="14"/>
      <c r="AC75" s="13" t="e">
        <f>SUM(AD20:AD72)</f>
        <v>#DIV/0!</v>
      </c>
      <c r="AD75" s="14"/>
      <c r="AE75" s="14"/>
      <c r="AF75" s="14"/>
      <c r="AG75" s="14"/>
      <c r="AH75" s="13" t="e">
        <f>SUM(AI20:AI72)</f>
        <v>#DIV/0!</v>
      </c>
      <c r="AI75" s="14"/>
      <c r="AJ75" s="14"/>
      <c r="AK75" s="14"/>
      <c r="AL75" s="14"/>
      <c r="AM75" s="13" t="e">
        <f>SUM(AN20:AN72)</f>
        <v>#DIV/0!</v>
      </c>
      <c r="AN75" s="14"/>
      <c r="AO75" s="14"/>
      <c r="AP75" s="14"/>
      <c r="AQ75" s="14"/>
      <c r="AR75" s="13" t="e">
        <f>SUM(AS20:AS72)</f>
        <v>#DIV/0!</v>
      </c>
      <c r="AS75" s="14"/>
      <c r="AT75" s="14"/>
      <c r="AU75" s="14"/>
      <c r="AV75" s="14"/>
      <c r="AW75" s="13" t="e">
        <f>SUM(AX20:AX72)</f>
        <v>#DIV/0!</v>
      </c>
      <c r="AX75" s="14"/>
      <c r="AY75" s="14"/>
      <c r="AZ75" s="14"/>
      <c r="BA75" s="14"/>
      <c r="BB75" s="13" t="e">
        <f>SUM(BC20:BC72)</f>
        <v>#DIV/0!</v>
      </c>
      <c r="BC75" s="14"/>
      <c r="BD75" s="14"/>
      <c r="BE75" s="14"/>
      <c r="BF75" s="14"/>
      <c r="BG75" s="13" t="e">
        <f>SUM(BH20:BH72)</f>
        <v>#DIV/0!</v>
      </c>
      <c r="BH75" s="14"/>
      <c r="BI75" s="14"/>
      <c r="BJ75" s="14"/>
      <c r="BK75" s="14"/>
      <c r="BL75" s="13" t="e">
        <f>SUM(BM20:BM72)</f>
        <v>#DIV/0!</v>
      </c>
      <c r="BM75" s="14"/>
      <c r="BN75" s="14"/>
      <c r="BO75" s="14"/>
      <c r="BP75" s="14"/>
      <c r="BQ75" s="13" t="e">
        <f>SUM(BR20:BR72)</f>
        <v>#DIV/0!</v>
      </c>
      <c r="BR75" s="14"/>
      <c r="BS75" s="14"/>
      <c r="BT75" s="14"/>
      <c r="BU75" s="14"/>
      <c r="BV75" s="13" t="e">
        <f>SUM(BW20:BW72)</f>
        <v>#DIV/0!</v>
      </c>
      <c r="BW75" s="14"/>
      <c r="BX75" s="14"/>
      <c r="BY75" s="14"/>
      <c r="BZ75" s="14"/>
      <c r="CA75" s="13" t="e">
        <f>SUM(CB20:CB72)</f>
        <v>#DIV/0!</v>
      </c>
      <c r="CB75" s="14"/>
      <c r="CC75" s="14"/>
      <c r="CD75" s="14"/>
      <c r="CE75" s="14"/>
      <c r="CF75" s="13" t="e">
        <f>SUM(CG20:CG72)</f>
        <v>#DIV/0!</v>
      </c>
      <c r="CG75" s="14"/>
      <c r="CH75" s="14"/>
      <c r="CI75" s="14"/>
      <c r="CJ75" s="14"/>
      <c r="CK75" s="13" t="e">
        <f>SUM(CL20:CL72)</f>
        <v>#DIV/0!</v>
      </c>
      <c r="CL75" s="14"/>
      <c r="CM75" s="14"/>
      <c r="CN75" s="14"/>
      <c r="CO75" s="14"/>
      <c r="CP75" s="13" t="e">
        <f>SUM(CQ20:CQ72)</f>
        <v>#DIV/0!</v>
      </c>
      <c r="CQ75" s="14"/>
      <c r="CR75" s="14"/>
      <c r="CS75" s="14"/>
      <c r="CT75" s="14"/>
      <c r="CU75" s="13" t="e">
        <f>SUM(CV20:CV72)</f>
        <v>#DIV/0!</v>
      </c>
      <c r="CV75" s="14"/>
      <c r="CW75" s="14"/>
      <c r="CX75" s="14"/>
      <c r="CY75" s="14"/>
      <c r="CZ75" s="13" t="e">
        <f>SUM(DA20:DA72)</f>
        <v>#DIV/0!</v>
      </c>
      <c r="DA75" s="14"/>
      <c r="DB75" s="14"/>
      <c r="DC75" s="14"/>
      <c r="DD75" s="14"/>
      <c r="DE75" s="13" t="e">
        <f>SUM(DF20:DF72)</f>
        <v>#DIV/0!</v>
      </c>
      <c r="DF75" s="14"/>
      <c r="DG75" s="14"/>
      <c r="DH75" s="14"/>
      <c r="DI75" s="14"/>
      <c r="DJ75" s="13" t="e">
        <f>SUM(DK20:DK72)</f>
        <v>#DIV/0!</v>
      </c>
      <c r="DK75" s="14"/>
      <c r="DL75" s="14"/>
      <c r="DM75" s="14"/>
      <c r="DN75" s="14"/>
      <c r="DO75" s="13" t="e">
        <f>SUM(DP20:DP72)</f>
        <v>#DIV/0!</v>
      </c>
      <c r="DP75" s="14"/>
      <c r="DQ75" s="14"/>
      <c r="DR75" s="14"/>
      <c r="DS75" s="14"/>
      <c r="DT75" s="13" t="e">
        <f>SUM(DU20:DU72)</f>
        <v>#DIV/0!</v>
      </c>
      <c r="DU75" s="14"/>
      <c r="DV75" s="14"/>
      <c r="DW75" s="14"/>
      <c r="DX75" s="14"/>
      <c r="DY75" s="13" t="e">
        <f>SUM(DZ20:DZ72)</f>
        <v>#DIV/0!</v>
      </c>
      <c r="DZ75" s="14"/>
      <c r="EA75" s="14"/>
      <c r="EB75" s="14"/>
      <c r="EC75" s="14"/>
      <c r="ED75" s="13" t="e">
        <f>SUM(EE20:EE72)</f>
        <v>#DIV/0!</v>
      </c>
      <c r="EE75" s="14"/>
      <c r="EF75" s="14"/>
      <c r="EG75" s="14"/>
      <c r="EH75" s="14"/>
      <c r="EI75" s="13" t="e">
        <f>SUM(EJ20:EJ72)</f>
        <v>#DIV/0!</v>
      </c>
      <c r="EJ75" s="14"/>
      <c r="EK75" s="14"/>
      <c r="EL75" s="14"/>
      <c r="EM75" s="14"/>
      <c r="EN75" s="13" t="e">
        <f>SUM(EO20:EO72)</f>
        <v>#DIV/0!</v>
      </c>
      <c r="EO75" s="14"/>
      <c r="EP75" s="14"/>
      <c r="EQ75" s="14"/>
      <c r="ER75" s="14"/>
      <c r="ES75" s="13" t="e">
        <f>SUM(ET20:ET72)</f>
        <v>#DIV/0!</v>
      </c>
      <c r="ET75" s="14"/>
      <c r="EU75" s="14"/>
      <c r="EV75" s="14"/>
      <c r="EW75" s="14"/>
      <c r="EX75" s="13" t="e">
        <f>SUM(EY20:EY72)</f>
        <v>#DIV/0!</v>
      </c>
      <c r="EY75" s="14"/>
      <c r="EZ75" s="14"/>
      <c r="FA75" s="14"/>
      <c r="FB75" s="14"/>
      <c r="FC75" s="13" t="e">
        <f>SUM(FD20:FD72)</f>
        <v>#DIV/0!</v>
      </c>
      <c r="FD75" s="14"/>
      <c r="FE75" s="14"/>
      <c r="FF75" s="14"/>
      <c r="FG75" s="14"/>
      <c r="FH75" s="13" t="e">
        <f>SUM(FI20:FI72)</f>
        <v>#DIV/0!</v>
      </c>
      <c r="FI75" s="14"/>
      <c r="FJ75" s="14"/>
      <c r="FK75" s="14"/>
      <c r="FL75" s="14"/>
      <c r="FM75" s="13" t="e">
        <f>SUM(FN20:FN72)</f>
        <v>#DIV/0!</v>
      </c>
      <c r="FN75" s="14"/>
      <c r="FO75" s="14"/>
      <c r="FP75" s="14"/>
      <c r="FQ75" s="14"/>
      <c r="FR75" s="13" t="e">
        <f>SUM(FS20:FS72)</f>
        <v>#DIV/0!</v>
      </c>
      <c r="FS75" s="14"/>
      <c r="FT75" s="14"/>
      <c r="FU75" s="14"/>
      <c r="FV75" s="14"/>
      <c r="FW75" s="13" t="e">
        <f>SUM(FX20:FX72)</f>
        <v>#DIV/0!</v>
      </c>
      <c r="FX75" s="14"/>
      <c r="FY75" s="14"/>
      <c r="FZ75" s="14"/>
      <c r="GA75" s="14"/>
      <c r="GB75" s="13" t="e">
        <f>SUM(GC20:GC72)</f>
        <v>#DIV/0!</v>
      </c>
      <c r="GC75" s="14"/>
      <c r="GD75" s="14"/>
      <c r="GE75" s="14"/>
      <c r="GF75" s="14"/>
      <c r="GG75" s="13" t="e">
        <f>SUM(GH20:GH72)</f>
        <v>#DIV/0!</v>
      </c>
      <c r="GH75" s="14"/>
      <c r="GI75" s="14"/>
      <c r="GJ75" s="14"/>
      <c r="GK75" s="14"/>
      <c r="GL75" s="13" t="e">
        <f>SUM(GM20:GM72)</f>
        <v>#DIV/0!</v>
      </c>
      <c r="GM75" s="14"/>
      <c r="GN75" s="14"/>
      <c r="GO75" s="14"/>
      <c r="GP75" s="14"/>
      <c r="GQ75" s="13" t="e">
        <f>SUM(GR20:GR72)</f>
        <v>#DIV/0!</v>
      </c>
      <c r="GR75" s="14"/>
      <c r="GS75" s="14"/>
      <c r="GT75" s="14"/>
      <c r="GU75" s="14"/>
      <c r="GV75" s="13" t="e">
        <f>SUM(GW20:GW72)</f>
        <v>#DIV/0!</v>
      </c>
      <c r="GW75" s="14"/>
      <c r="GX75" s="14"/>
      <c r="GY75" s="14"/>
      <c r="GZ75" s="14"/>
      <c r="HA75" s="13" t="e">
        <f>SUM(HB20:HB72)</f>
        <v>#DIV/0!</v>
      </c>
      <c r="HB75" s="14"/>
      <c r="HC75" s="14"/>
      <c r="HD75" s="14"/>
      <c r="HE75" s="14"/>
      <c r="HF75" s="13" t="e">
        <f>SUM(HG20:HG72)</f>
        <v>#DIV/0!</v>
      </c>
      <c r="HG75" s="14"/>
      <c r="HH75" s="14"/>
      <c r="HI75" s="14"/>
      <c r="HJ75" s="14"/>
      <c r="HK75" s="13" t="e">
        <f>SUM(HL20:HL72)</f>
        <v>#DIV/0!</v>
      </c>
      <c r="HL75" s="14"/>
      <c r="HM75" s="14"/>
      <c r="HN75" s="14"/>
      <c r="HO75" s="14"/>
      <c r="HP75" s="179" t="e">
        <f>SUM(D75:HO75)</f>
        <v>#DIV/0!</v>
      </c>
    </row>
    <row r="76" spans="1:224" ht="9" x14ac:dyDescent="0.15">
      <c r="A76" s="180"/>
      <c r="B76" s="185"/>
      <c r="C76" s="187"/>
      <c r="D76" s="10"/>
      <c r="E76" s="9"/>
      <c r="F76" s="9"/>
      <c r="G76" s="9"/>
      <c r="H76" s="9"/>
      <c r="I76" s="10"/>
      <c r="J76" s="9"/>
      <c r="K76" s="9"/>
      <c r="L76" s="9"/>
      <c r="M76" s="9"/>
      <c r="N76" s="10"/>
      <c r="O76" s="9"/>
      <c r="P76" s="9"/>
      <c r="Q76" s="9"/>
      <c r="R76" s="9"/>
      <c r="S76" s="10"/>
      <c r="T76" s="9"/>
      <c r="U76" s="9"/>
      <c r="V76" s="9"/>
      <c r="W76" s="9"/>
      <c r="X76" s="10"/>
      <c r="Y76" s="9"/>
      <c r="Z76" s="9"/>
      <c r="AA76" s="9"/>
      <c r="AB76" s="9"/>
      <c r="AC76" s="10"/>
      <c r="AD76" s="9"/>
      <c r="AE76" s="9"/>
      <c r="AF76" s="9"/>
      <c r="AG76" s="9"/>
      <c r="AH76" s="10"/>
      <c r="AI76" s="9"/>
      <c r="AJ76" s="9"/>
      <c r="AK76" s="9"/>
      <c r="AL76" s="9"/>
      <c r="AM76" s="10"/>
      <c r="AN76" s="9"/>
      <c r="AO76" s="9"/>
      <c r="AP76" s="9"/>
      <c r="AQ76" s="9"/>
      <c r="AR76" s="10"/>
      <c r="AS76" s="9"/>
      <c r="AT76" s="9"/>
      <c r="AU76" s="9"/>
      <c r="AV76" s="9"/>
      <c r="AW76" s="10"/>
      <c r="AX76" s="9"/>
      <c r="AY76" s="9"/>
      <c r="AZ76" s="9"/>
      <c r="BA76" s="9"/>
      <c r="BB76" s="10"/>
      <c r="BC76" s="9"/>
      <c r="BD76" s="9"/>
      <c r="BE76" s="9"/>
      <c r="BF76" s="9"/>
      <c r="BG76" s="10"/>
      <c r="BH76" s="9"/>
      <c r="BI76" s="9"/>
      <c r="BJ76" s="9"/>
      <c r="BK76" s="9"/>
      <c r="BL76" s="10"/>
      <c r="BM76" s="9"/>
      <c r="BN76" s="9"/>
      <c r="BO76" s="9"/>
      <c r="BP76" s="9"/>
      <c r="BQ76" s="10"/>
      <c r="BR76" s="9"/>
      <c r="BS76" s="9"/>
      <c r="BT76" s="9"/>
      <c r="BU76" s="9"/>
      <c r="BV76" s="10"/>
      <c r="BW76" s="9"/>
      <c r="BX76" s="9"/>
      <c r="BY76" s="9"/>
      <c r="BZ76" s="9"/>
      <c r="CA76" s="10"/>
      <c r="CB76" s="9"/>
      <c r="CC76" s="9"/>
      <c r="CD76" s="9"/>
      <c r="CE76" s="9"/>
      <c r="CF76" s="10"/>
      <c r="CG76" s="9"/>
      <c r="CH76" s="9"/>
      <c r="CI76" s="9"/>
      <c r="CJ76" s="9"/>
      <c r="CK76" s="10"/>
      <c r="CL76" s="9"/>
      <c r="CM76" s="9"/>
      <c r="CN76" s="9"/>
      <c r="CO76" s="9"/>
      <c r="CP76" s="10"/>
      <c r="CQ76" s="9"/>
      <c r="CR76" s="9"/>
      <c r="CS76" s="9"/>
      <c r="CT76" s="9"/>
      <c r="CU76" s="10"/>
      <c r="CV76" s="9"/>
      <c r="CW76" s="9"/>
      <c r="CX76" s="9"/>
      <c r="CY76" s="9"/>
      <c r="CZ76" s="10"/>
      <c r="DA76" s="9"/>
      <c r="DB76" s="9"/>
      <c r="DC76" s="9"/>
      <c r="DD76" s="9"/>
      <c r="DE76" s="10"/>
      <c r="DF76" s="9"/>
      <c r="DG76" s="9"/>
      <c r="DH76" s="9"/>
      <c r="DI76" s="9"/>
      <c r="DJ76" s="10"/>
      <c r="DK76" s="9"/>
      <c r="DL76" s="9"/>
      <c r="DM76" s="9"/>
      <c r="DN76" s="9"/>
      <c r="DO76" s="10"/>
      <c r="DP76" s="9"/>
      <c r="DQ76" s="9"/>
      <c r="DR76" s="9"/>
      <c r="DS76" s="9"/>
      <c r="DT76" s="10"/>
      <c r="DU76" s="9"/>
      <c r="DV76" s="9"/>
      <c r="DW76" s="9"/>
      <c r="DX76" s="9"/>
      <c r="DY76" s="10"/>
      <c r="DZ76" s="9"/>
      <c r="EA76" s="9"/>
      <c r="EB76" s="9"/>
      <c r="EC76" s="9"/>
      <c r="ED76" s="10"/>
      <c r="EE76" s="9"/>
      <c r="EF76" s="9"/>
      <c r="EG76" s="9"/>
      <c r="EH76" s="9"/>
      <c r="EI76" s="10"/>
      <c r="EJ76" s="9"/>
      <c r="EK76" s="9"/>
      <c r="EL76" s="9"/>
      <c r="EM76" s="9"/>
      <c r="EN76" s="10"/>
      <c r="EO76" s="9"/>
      <c r="EP76" s="9"/>
      <c r="EQ76" s="9"/>
      <c r="ER76" s="9"/>
      <c r="ES76" s="10"/>
      <c r="ET76" s="9"/>
      <c r="EU76" s="9"/>
      <c r="EV76" s="9"/>
      <c r="EW76" s="9"/>
      <c r="EX76" s="10"/>
      <c r="EY76" s="9"/>
      <c r="EZ76" s="9"/>
      <c r="FA76" s="9"/>
      <c r="FB76" s="9"/>
      <c r="FC76" s="10"/>
      <c r="FD76" s="9"/>
      <c r="FE76" s="9"/>
      <c r="FF76" s="9"/>
      <c r="FG76" s="9"/>
      <c r="FH76" s="10"/>
      <c r="FI76" s="9"/>
      <c r="FJ76" s="9"/>
      <c r="FK76" s="9"/>
      <c r="FL76" s="9"/>
      <c r="FM76" s="10"/>
      <c r="FN76" s="9"/>
      <c r="FO76" s="9"/>
      <c r="FP76" s="9"/>
      <c r="FQ76" s="9"/>
      <c r="FR76" s="10"/>
      <c r="FS76" s="9"/>
      <c r="FT76" s="9"/>
      <c r="FU76" s="9"/>
      <c r="FV76" s="9"/>
      <c r="FW76" s="10"/>
      <c r="FX76" s="9"/>
      <c r="FY76" s="9"/>
      <c r="FZ76" s="9"/>
      <c r="GA76" s="9"/>
      <c r="GB76" s="10"/>
      <c r="GC76" s="9"/>
      <c r="GD76" s="9"/>
      <c r="GE76" s="9"/>
      <c r="GF76" s="9"/>
      <c r="GG76" s="10"/>
      <c r="GH76" s="9"/>
      <c r="GI76" s="9"/>
      <c r="GJ76" s="9"/>
      <c r="GK76" s="9"/>
      <c r="GL76" s="10"/>
      <c r="GM76" s="9"/>
      <c r="GN76" s="9"/>
      <c r="GO76" s="9"/>
      <c r="GP76" s="9"/>
      <c r="GQ76" s="10"/>
      <c r="GR76" s="9"/>
      <c r="GS76" s="9"/>
      <c r="GT76" s="9"/>
      <c r="GU76" s="9"/>
      <c r="GV76" s="10"/>
      <c r="GW76" s="9"/>
      <c r="GX76" s="9"/>
      <c r="GY76" s="9"/>
      <c r="GZ76" s="9"/>
      <c r="HA76" s="10"/>
      <c r="HB76" s="9"/>
      <c r="HC76" s="9"/>
      <c r="HD76" s="9"/>
      <c r="HE76" s="9"/>
      <c r="HF76" s="10"/>
      <c r="HG76" s="9"/>
      <c r="HH76" s="9"/>
      <c r="HI76" s="9"/>
      <c r="HJ76" s="9"/>
      <c r="HK76" s="10"/>
      <c r="HL76" s="9"/>
      <c r="HM76" s="9"/>
      <c r="HN76" s="9"/>
      <c r="HO76" s="9"/>
      <c r="HP76" s="174"/>
    </row>
    <row r="77" spans="1:224" ht="9" x14ac:dyDescent="0.15">
      <c r="A77" s="197" t="s">
        <v>230</v>
      </c>
      <c r="B77" s="156"/>
      <c r="C77" s="182"/>
      <c r="D77" s="11"/>
      <c r="E77" s="12"/>
      <c r="F77" s="12"/>
      <c r="G77" s="12"/>
      <c r="H77" s="12"/>
      <c r="I77" s="11"/>
      <c r="J77" s="12"/>
      <c r="K77" s="12"/>
      <c r="L77" s="12"/>
      <c r="M77" s="12"/>
      <c r="N77" s="11"/>
      <c r="O77" s="12"/>
      <c r="P77" s="12"/>
      <c r="Q77" s="12"/>
      <c r="R77" s="12"/>
      <c r="S77" s="11"/>
      <c r="T77" s="12"/>
      <c r="U77" s="12"/>
      <c r="V77" s="12"/>
      <c r="W77" s="12"/>
      <c r="X77" s="11"/>
      <c r="Y77" s="12"/>
      <c r="Z77" s="12"/>
      <c r="AA77" s="12"/>
      <c r="AB77" s="12"/>
      <c r="AC77" s="11"/>
      <c r="AD77" s="12"/>
      <c r="AE77" s="12"/>
      <c r="AF77" s="12"/>
      <c r="AG77" s="12"/>
      <c r="AH77" s="11"/>
      <c r="AI77" s="12"/>
      <c r="AJ77" s="12"/>
      <c r="AK77" s="12"/>
      <c r="AL77" s="12"/>
      <c r="AM77" s="11"/>
      <c r="AN77" s="12"/>
      <c r="AO77" s="12"/>
      <c r="AP77" s="12"/>
      <c r="AQ77" s="12"/>
      <c r="AR77" s="11"/>
      <c r="AS77" s="12"/>
      <c r="AT77" s="12"/>
      <c r="AU77" s="12"/>
      <c r="AV77" s="12"/>
      <c r="AW77" s="11"/>
      <c r="AX77" s="12"/>
      <c r="AY77" s="12"/>
      <c r="AZ77" s="12"/>
      <c r="BA77" s="12"/>
      <c r="BB77" s="11"/>
      <c r="BC77" s="12"/>
      <c r="BD77" s="12"/>
      <c r="BE77" s="12"/>
      <c r="BF77" s="12"/>
      <c r="BG77" s="11"/>
      <c r="BH77" s="12"/>
      <c r="BI77" s="12"/>
      <c r="BJ77" s="12"/>
      <c r="BK77" s="12"/>
      <c r="BL77" s="11"/>
      <c r="BM77" s="12"/>
      <c r="BN77" s="12"/>
      <c r="BO77" s="12"/>
      <c r="BP77" s="12"/>
      <c r="BQ77" s="11"/>
      <c r="BR77" s="12"/>
      <c r="BS77" s="12"/>
      <c r="BT77" s="12"/>
      <c r="BU77" s="12"/>
      <c r="BV77" s="11"/>
      <c r="BW77" s="12"/>
      <c r="BX77" s="12"/>
      <c r="BY77" s="12"/>
      <c r="BZ77" s="12"/>
      <c r="CA77" s="11"/>
      <c r="CB77" s="12"/>
      <c r="CC77" s="12"/>
      <c r="CD77" s="12"/>
      <c r="CE77" s="12"/>
      <c r="CF77" s="11"/>
      <c r="CG77" s="12"/>
      <c r="CH77" s="12"/>
      <c r="CI77" s="12"/>
      <c r="CJ77" s="12"/>
      <c r="CK77" s="11"/>
      <c r="CL77" s="12"/>
      <c r="CM77" s="12"/>
      <c r="CN77" s="12"/>
      <c r="CO77" s="12"/>
      <c r="CP77" s="11"/>
      <c r="CQ77" s="12"/>
      <c r="CR77" s="12"/>
      <c r="CS77" s="12"/>
      <c r="CT77" s="12"/>
      <c r="CU77" s="11"/>
      <c r="CV77" s="12"/>
      <c r="CW77" s="12"/>
      <c r="CX77" s="12"/>
      <c r="CY77" s="12"/>
      <c r="CZ77" s="11"/>
      <c r="DA77" s="12"/>
      <c r="DB77" s="12"/>
      <c r="DC77" s="12"/>
      <c r="DD77" s="12"/>
      <c r="DE77" s="11"/>
      <c r="DF77" s="12"/>
      <c r="DG77" s="12"/>
      <c r="DH77" s="12"/>
      <c r="DI77" s="12"/>
      <c r="DJ77" s="11"/>
      <c r="DK77" s="12"/>
      <c r="DL77" s="12"/>
      <c r="DM77" s="12"/>
      <c r="DN77" s="12"/>
      <c r="DO77" s="11"/>
      <c r="DP77" s="12"/>
      <c r="DQ77" s="12"/>
      <c r="DR77" s="12"/>
      <c r="DS77" s="12"/>
      <c r="DT77" s="11"/>
      <c r="DU77" s="12"/>
      <c r="DV77" s="12"/>
      <c r="DW77" s="12"/>
      <c r="DX77" s="12"/>
      <c r="DY77" s="11"/>
      <c r="DZ77" s="12"/>
      <c r="EA77" s="12"/>
      <c r="EB77" s="12"/>
      <c r="EC77" s="12"/>
      <c r="ED77" s="11"/>
      <c r="EE77" s="12"/>
      <c r="EF77" s="12"/>
      <c r="EG77" s="12"/>
      <c r="EH77" s="12"/>
      <c r="EI77" s="11"/>
      <c r="EJ77" s="12"/>
      <c r="EK77" s="12"/>
      <c r="EL77" s="12"/>
      <c r="EM77" s="12"/>
      <c r="EN77" s="11"/>
      <c r="EO77" s="12"/>
      <c r="EP77" s="12"/>
      <c r="EQ77" s="12"/>
      <c r="ER77" s="12"/>
      <c r="ES77" s="11"/>
      <c r="ET77" s="12"/>
      <c r="EU77" s="12"/>
      <c r="EV77" s="12"/>
      <c r="EW77" s="12"/>
      <c r="EX77" s="11"/>
      <c r="EY77" s="12"/>
      <c r="EZ77" s="12"/>
      <c r="FA77" s="12"/>
      <c r="FB77" s="12"/>
      <c r="FC77" s="11"/>
      <c r="FD77" s="12"/>
      <c r="FE77" s="12"/>
      <c r="FF77" s="12"/>
      <c r="FG77" s="12"/>
      <c r="FH77" s="11"/>
      <c r="FI77" s="12"/>
      <c r="FJ77" s="12"/>
      <c r="FK77" s="12"/>
      <c r="FL77" s="12"/>
      <c r="FM77" s="11"/>
      <c r="FN77" s="12"/>
      <c r="FO77" s="12"/>
      <c r="FP77" s="12"/>
      <c r="FQ77" s="12"/>
      <c r="FR77" s="11"/>
      <c r="FS77" s="12"/>
      <c r="FT77" s="12"/>
      <c r="FU77" s="12"/>
      <c r="FV77" s="12"/>
      <c r="FW77" s="11"/>
      <c r="FX77" s="12"/>
      <c r="FY77" s="12"/>
      <c r="FZ77" s="12"/>
      <c r="GA77" s="12"/>
      <c r="GB77" s="11"/>
      <c r="GC77" s="12"/>
      <c r="GD77" s="12"/>
      <c r="GE77" s="12"/>
      <c r="GF77" s="12"/>
      <c r="GG77" s="11"/>
      <c r="GH77" s="12"/>
      <c r="GI77" s="12"/>
      <c r="GJ77" s="12"/>
      <c r="GK77" s="12"/>
      <c r="GL77" s="11"/>
      <c r="GM77" s="12"/>
      <c r="GN77" s="12"/>
      <c r="GO77" s="12"/>
      <c r="GP77" s="12"/>
      <c r="GQ77" s="11"/>
      <c r="GR77" s="12"/>
      <c r="GS77" s="12"/>
      <c r="GT77" s="12"/>
      <c r="GU77" s="12"/>
      <c r="GV77" s="11"/>
      <c r="GW77" s="12"/>
      <c r="GX77" s="12"/>
      <c r="GY77" s="12"/>
      <c r="GZ77" s="12"/>
      <c r="HA77" s="11"/>
      <c r="HB77" s="12"/>
      <c r="HC77" s="12"/>
      <c r="HD77" s="12"/>
      <c r="HE77" s="12"/>
      <c r="HF77" s="11"/>
      <c r="HG77" s="12"/>
      <c r="HH77" s="12"/>
      <c r="HI77" s="12"/>
      <c r="HJ77" s="12"/>
      <c r="HK77" s="11"/>
      <c r="HL77" s="12"/>
      <c r="HM77" s="12"/>
      <c r="HN77" s="12"/>
      <c r="HO77" s="12"/>
      <c r="HP77" s="198"/>
    </row>
    <row r="78" spans="1:224" ht="9" x14ac:dyDescent="0.15">
      <c r="A78" s="175"/>
      <c r="B78" s="156"/>
      <c r="C78" s="199">
        <f>Planilha!E454</f>
        <v>0</v>
      </c>
      <c r="D78" s="13" t="e">
        <f>$C$78*D75</f>
        <v>#DIV/0!</v>
      </c>
      <c r="E78" s="14"/>
      <c r="F78" s="14"/>
      <c r="G78" s="14"/>
      <c r="H78" s="14"/>
      <c r="I78" s="13" t="e">
        <f>$C$78*I75</f>
        <v>#DIV/0!</v>
      </c>
      <c r="J78" s="14"/>
      <c r="K78" s="14"/>
      <c r="L78" s="14"/>
      <c r="M78" s="14"/>
      <c r="N78" s="13" t="e">
        <f>$C$78*N75</f>
        <v>#DIV/0!</v>
      </c>
      <c r="O78" s="14"/>
      <c r="P78" s="14"/>
      <c r="Q78" s="14"/>
      <c r="R78" s="14"/>
      <c r="S78" s="13" t="e">
        <f>$C$78*S75</f>
        <v>#DIV/0!</v>
      </c>
      <c r="T78" s="14"/>
      <c r="U78" s="14"/>
      <c r="V78" s="14"/>
      <c r="W78" s="14"/>
      <c r="X78" s="13" t="e">
        <f>$C$78*X75</f>
        <v>#DIV/0!</v>
      </c>
      <c r="Y78" s="14"/>
      <c r="Z78" s="14"/>
      <c r="AA78" s="14"/>
      <c r="AB78" s="14"/>
      <c r="AC78" s="13" t="e">
        <f>$C$78*AC75</f>
        <v>#DIV/0!</v>
      </c>
      <c r="AD78" s="14"/>
      <c r="AE78" s="14"/>
      <c r="AF78" s="14"/>
      <c r="AG78" s="14"/>
      <c r="AH78" s="13" t="e">
        <f>$C$78*AH75</f>
        <v>#DIV/0!</v>
      </c>
      <c r="AI78" s="14"/>
      <c r="AJ78" s="14"/>
      <c r="AK78" s="14"/>
      <c r="AL78" s="14"/>
      <c r="AM78" s="13" t="e">
        <f>$C$78*AM75</f>
        <v>#DIV/0!</v>
      </c>
      <c r="AN78" s="14"/>
      <c r="AO78" s="14"/>
      <c r="AP78" s="14"/>
      <c r="AQ78" s="14"/>
      <c r="AR78" s="13" t="e">
        <f>$C$78*AR75</f>
        <v>#DIV/0!</v>
      </c>
      <c r="AS78" s="14"/>
      <c r="AT78" s="14"/>
      <c r="AU78" s="14"/>
      <c r="AV78" s="14"/>
      <c r="AW78" s="13" t="e">
        <f>$C$78*AW75</f>
        <v>#DIV/0!</v>
      </c>
      <c r="AX78" s="14"/>
      <c r="AY78" s="14"/>
      <c r="AZ78" s="14"/>
      <c r="BA78" s="14"/>
      <c r="BB78" s="13" t="e">
        <f>$C$78*BB75</f>
        <v>#DIV/0!</v>
      </c>
      <c r="BC78" s="14"/>
      <c r="BD78" s="14"/>
      <c r="BE78" s="14"/>
      <c r="BF78" s="14"/>
      <c r="BG78" s="13" t="e">
        <f>$C$78*BG75</f>
        <v>#DIV/0!</v>
      </c>
      <c r="BH78" s="14"/>
      <c r="BI78" s="14"/>
      <c r="BJ78" s="14"/>
      <c r="BK78" s="14"/>
      <c r="BL78" s="13" t="e">
        <f>$C$78*BL75</f>
        <v>#DIV/0!</v>
      </c>
      <c r="BM78" s="14"/>
      <c r="BN78" s="14"/>
      <c r="BO78" s="14"/>
      <c r="BP78" s="14"/>
      <c r="BQ78" s="13" t="e">
        <f>$C$78*BQ75</f>
        <v>#DIV/0!</v>
      </c>
      <c r="BR78" s="14"/>
      <c r="BS78" s="14"/>
      <c r="BT78" s="14"/>
      <c r="BU78" s="14"/>
      <c r="BV78" s="13" t="e">
        <f>$C$78*BV75</f>
        <v>#DIV/0!</v>
      </c>
      <c r="BW78" s="14"/>
      <c r="BX78" s="14"/>
      <c r="BY78" s="14"/>
      <c r="BZ78" s="14"/>
      <c r="CA78" s="13" t="e">
        <f>$C$78*CA75</f>
        <v>#DIV/0!</v>
      </c>
      <c r="CB78" s="14"/>
      <c r="CC78" s="14"/>
      <c r="CD78" s="14"/>
      <c r="CE78" s="14"/>
      <c r="CF78" s="13" t="e">
        <f>$C$78*CF75</f>
        <v>#DIV/0!</v>
      </c>
      <c r="CG78" s="14"/>
      <c r="CH78" s="14"/>
      <c r="CI78" s="14"/>
      <c r="CJ78" s="14"/>
      <c r="CK78" s="13" t="e">
        <f>$C$78*CK75</f>
        <v>#DIV/0!</v>
      </c>
      <c r="CL78" s="14"/>
      <c r="CM78" s="14"/>
      <c r="CN78" s="14"/>
      <c r="CO78" s="14"/>
      <c r="CP78" s="13" t="e">
        <f>$C$78*CP75</f>
        <v>#DIV/0!</v>
      </c>
      <c r="CQ78" s="14"/>
      <c r="CR78" s="14"/>
      <c r="CS78" s="14"/>
      <c r="CT78" s="14"/>
      <c r="CU78" s="13" t="e">
        <f>$C$78*CU75</f>
        <v>#DIV/0!</v>
      </c>
      <c r="CV78" s="14"/>
      <c r="CW78" s="14"/>
      <c r="CX78" s="14"/>
      <c r="CY78" s="14"/>
      <c r="CZ78" s="13" t="e">
        <f>$C$78*CZ75</f>
        <v>#DIV/0!</v>
      </c>
      <c r="DA78" s="14"/>
      <c r="DB78" s="14"/>
      <c r="DC78" s="14"/>
      <c r="DD78" s="14"/>
      <c r="DE78" s="13" t="e">
        <f>$C$78*DE75</f>
        <v>#DIV/0!</v>
      </c>
      <c r="DF78" s="14"/>
      <c r="DG78" s="14"/>
      <c r="DH78" s="14"/>
      <c r="DI78" s="14"/>
      <c r="DJ78" s="13" t="e">
        <f>$C$78*DJ75</f>
        <v>#DIV/0!</v>
      </c>
      <c r="DK78" s="14"/>
      <c r="DL78" s="14"/>
      <c r="DM78" s="14"/>
      <c r="DN78" s="14"/>
      <c r="DO78" s="13" t="e">
        <f>$C$78*DO75</f>
        <v>#DIV/0!</v>
      </c>
      <c r="DP78" s="14"/>
      <c r="DQ78" s="14"/>
      <c r="DR78" s="14"/>
      <c r="DS78" s="14"/>
      <c r="DT78" s="13" t="e">
        <f>$C$78*DT75</f>
        <v>#DIV/0!</v>
      </c>
      <c r="DU78" s="14"/>
      <c r="DV78" s="14"/>
      <c r="DW78" s="14"/>
      <c r="DX78" s="14"/>
      <c r="DY78" s="13" t="e">
        <f>$C$78*DY75</f>
        <v>#DIV/0!</v>
      </c>
      <c r="DZ78" s="14"/>
      <c r="EA78" s="14"/>
      <c r="EB78" s="14"/>
      <c r="EC78" s="14"/>
      <c r="ED78" s="13" t="e">
        <f>$C$78*ED75</f>
        <v>#DIV/0!</v>
      </c>
      <c r="EE78" s="14"/>
      <c r="EF78" s="14"/>
      <c r="EG78" s="14"/>
      <c r="EH78" s="14"/>
      <c r="EI78" s="13" t="e">
        <f>$C$78*EI75</f>
        <v>#DIV/0!</v>
      </c>
      <c r="EJ78" s="14"/>
      <c r="EK78" s="14"/>
      <c r="EL78" s="14"/>
      <c r="EM78" s="14"/>
      <c r="EN78" s="13" t="e">
        <f>$C$78*EN75</f>
        <v>#DIV/0!</v>
      </c>
      <c r="EO78" s="14"/>
      <c r="EP78" s="14"/>
      <c r="EQ78" s="14"/>
      <c r="ER78" s="14"/>
      <c r="ES78" s="13" t="e">
        <f>$C$78*ES75</f>
        <v>#DIV/0!</v>
      </c>
      <c r="ET78" s="14"/>
      <c r="EU78" s="14"/>
      <c r="EV78" s="14"/>
      <c r="EW78" s="14"/>
      <c r="EX78" s="13" t="e">
        <f>$C$78*EX75</f>
        <v>#DIV/0!</v>
      </c>
      <c r="EY78" s="14"/>
      <c r="EZ78" s="14"/>
      <c r="FA78" s="14"/>
      <c r="FB78" s="14"/>
      <c r="FC78" s="13" t="e">
        <f>$C$78*FC75</f>
        <v>#DIV/0!</v>
      </c>
      <c r="FD78" s="14"/>
      <c r="FE78" s="14"/>
      <c r="FF78" s="14"/>
      <c r="FG78" s="14"/>
      <c r="FH78" s="13" t="e">
        <f>$C$78*FH75</f>
        <v>#DIV/0!</v>
      </c>
      <c r="FI78" s="14"/>
      <c r="FJ78" s="14"/>
      <c r="FK78" s="14"/>
      <c r="FL78" s="14"/>
      <c r="FM78" s="13" t="e">
        <f>$C$78*FM75</f>
        <v>#DIV/0!</v>
      </c>
      <c r="FN78" s="14"/>
      <c r="FO78" s="14"/>
      <c r="FP78" s="14"/>
      <c r="FQ78" s="14"/>
      <c r="FR78" s="13" t="e">
        <f>$C$78*FR75</f>
        <v>#DIV/0!</v>
      </c>
      <c r="FS78" s="14"/>
      <c r="FT78" s="14"/>
      <c r="FU78" s="14"/>
      <c r="FV78" s="14"/>
      <c r="FW78" s="13" t="e">
        <f>$C$78*FW75</f>
        <v>#DIV/0!</v>
      </c>
      <c r="FX78" s="14"/>
      <c r="FY78" s="14"/>
      <c r="FZ78" s="14"/>
      <c r="GA78" s="14"/>
      <c r="GB78" s="13" t="e">
        <f>$C$78*GB75</f>
        <v>#DIV/0!</v>
      </c>
      <c r="GC78" s="14"/>
      <c r="GD78" s="14"/>
      <c r="GE78" s="14"/>
      <c r="GF78" s="14"/>
      <c r="GG78" s="13" t="e">
        <f>$C$78*GG75</f>
        <v>#DIV/0!</v>
      </c>
      <c r="GH78" s="14"/>
      <c r="GI78" s="14"/>
      <c r="GJ78" s="14"/>
      <c r="GK78" s="14"/>
      <c r="GL78" s="13" t="e">
        <f>$C$78*GL75</f>
        <v>#DIV/0!</v>
      </c>
      <c r="GM78" s="14"/>
      <c r="GN78" s="14"/>
      <c r="GO78" s="14"/>
      <c r="GP78" s="14"/>
      <c r="GQ78" s="13" t="e">
        <f>$C$78*GQ75</f>
        <v>#DIV/0!</v>
      </c>
      <c r="GR78" s="14"/>
      <c r="GS78" s="14"/>
      <c r="GT78" s="14"/>
      <c r="GU78" s="14"/>
      <c r="GV78" s="13" t="e">
        <f>$C$78*GV75</f>
        <v>#DIV/0!</v>
      </c>
      <c r="GW78" s="14"/>
      <c r="GX78" s="14"/>
      <c r="GY78" s="14"/>
      <c r="GZ78" s="14"/>
      <c r="HA78" s="13" t="e">
        <f>$C$78*HA75</f>
        <v>#DIV/0!</v>
      </c>
      <c r="HB78" s="14"/>
      <c r="HC78" s="14"/>
      <c r="HD78" s="14"/>
      <c r="HE78" s="14"/>
      <c r="HF78" s="13" t="e">
        <f>$C$78*HF75</f>
        <v>#DIV/0!</v>
      </c>
      <c r="HG78" s="14"/>
      <c r="HH78" s="14"/>
      <c r="HI78" s="14"/>
      <c r="HJ78" s="14"/>
      <c r="HK78" s="13" t="e">
        <f>$C$78*HK75</f>
        <v>#DIV/0!</v>
      </c>
      <c r="HL78" s="14"/>
      <c r="HM78" s="14"/>
      <c r="HN78" s="14"/>
      <c r="HO78" s="14"/>
      <c r="HP78" s="179" t="e">
        <f>SUM(D78:HO78)</f>
        <v>#DIV/0!</v>
      </c>
    </row>
    <row r="79" spans="1:224" ht="9" x14ac:dyDescent="0.15">
      <c r="A79" s="180"/>
      <c r="B79" s="185"/>
      <c r="C79" s="187"/>
      <c r="D79" s="10"/>
      <c r="E79" s="9"/>
      <c r="F79" s="9"/>
      <c r="G79" s="9"/>
      <c r="H79" s="9"/>
      <c r="I79" s="10"/>
      <c r="J79" s="9"/>
      <c r="K79" s="9"/>
      <c r="L79" s="9"/>
      <c r="M79" s="9"/>
      <c r="N79" s="10"/>
      <c r="O79" s="9"/>
      <c r="P79" s="9"/>
      <c r="Q79" s="9"/>
      <c r="R79" s="9"/>
      <c r="S79" s="10"/>
      <c r="T79" s="9"/>
      <c r="U79" s="9"/>
      <c r="V79" s="9"/>
      <c r="W79" s="9"/>
      <c r="X79" s="10"/>
      <c r="Y79" s="9"/>
      <c r="Z79" s="9"/>
      <c r="AA79" s="9"/>
      <c r="AB79" s="9"/>
      <c r="AC79" s="10"/>
      <c r="AD79" s="9"/>
      <c r="AE79" s="9"/>
      <c r="AF79" s="9"/>
      <c r="AG79" s="9"/>
      <c r="AH79" s="10"/>
      <c r="AI79" s="9"/>
      <c r="AJ79" s="9"/>
      <c r="AK79" s="9"/>
      <c r="AL79" s="9"/>
      <c r="AM79" s="10"/>
      <c r="AN79" s="9"/>
      <c r="AO79" s="9"/>
      <c r="AP79" s="9"/>
      <c r="AQ79" s="9"/>
      <c r="AR79" s="10"/>
      <c r="AS79" s="9"/>
      <c r="AT79" s="9"/>
      <c r="AU79" s="9"/>
      <c r="AV79" s="9"/>
      <c r="AW79" s="10"/>
      <c r="AX79" s="9"/>
      <c r="AY79" s="9"/>
      <c r="AZ79" s="9"/>
      <c r="BA79" s="9"/>
      <c r="BB79" s="10"/>
      <c r="BC79" s="9"/>
      <c r="BD79" s="9"/>
      <c r="BE79" s="9"/>
      <c r="BF79" s="9"/>
      <c r="BG79" s="10"/>
      <c r="BH79" s="9"/>
      <c r="BI79" s="9"/>
      <c r="BJ79" s="9"/>
      <c r="BK79" s="9"/>
      <c r="BL79" s="10"/>
      <c r="BM79" s="9"/>
      <c r="BN79" s="9"/>
      <c r="BO79" s="9"/>
      <c r="BP79" s="9"/>
      <c r="BQ79" s="10"/>
      <c r="BR79" s="9"/>
      <c r="BS79" s="9"/>
      <c r="BT79" s="9"/>
      <c r="BU79" s="9"/>
      <c r="BV79" s="10"/>
      <c r="BW79" s="9"/>
      <c r="BX79" s="9"/>
      <c r="BY79" s="9"/>
      <c r="BZ79" s="9"/>
      <c r="CA79" s="10"/>
      <c r="CB79" s="9"/>
      <c r="CC79" s="9"/>
      <c r="CD79" s="9"/>
      <c r="CE79" s="9"/>
      <c r="CF79" s="10"/>
      <c r="CG79" s="9"/>
      <c r="CH79" s="9"/>
      <c r="CI79" s="9"/>
      <c r="CJ79" s="9"/>
      <c r="CK79" s="10"/>
      <c r="CL79" s="9"/>
      <c r="CM79" s="9"/>
      <c r="CN79" s="9"/>
      <c r="CO79" s="9"/>
      <c r="CP79" s="10"/>
      <c r="CQ79" s="9"/>
      <c r="CR79" s="9"/>
      <c r="CS79" s="9"/>
      <c r="CT79" s="9"/>
      <c r="CU79" s="10"/>
      <c r="CV79" s="9"/>
      <c r="CW79" s="9"/>
      <c r="CX79" s="9"/>
      <c r="CY79" s="9"/>
      <c r="CZ79" s="10"/>
      <c r="DA79" s="9"/>
      <c r="DB79" s="9"/>
      <c r="DC79" s="9"/>
      <c r="DD79" s="9"/>
      <c r="DE79" s="10"/>
      <c r="DF79" s="9"/>
      <c r="DG79" s="9"/>
      <c r="DH79" s="9"/>
      <c r="DI79" s="9"/>
      <c r="DJ79" s="10"/>
      <c r="DK79" s="9"/>
      <c r="DL79" s="9"/>
      <c r="DM79" s="9"/>
      <c r="DN79" s="9"/>
      <c r="DO79" s="10"/>
      <c r="DP79" s="9"/>
      <c r="DQ79" s="9"/>
      <c r="DR79" s="9"/>
      <c r="DS79" s="9"/>
      <c r="DT79" s="10"/>
      <c r="DU79" s="9"/>
      <c r="DV79" s="9"/>
      <c r="DW79" s="9"/>
      <c r="DX79" s="9"/>
      <c r="DY79" s="10"/>
      <c r="DZ79" s="9"/>
      <c r="EA79" s="9"/>
      <c r="EB79" s="9"/>
      <c r="EC79" s="9"/>
      <c r="ED79" s="10"/>
      <c r="EE79" s="9"/>
      <c r="EF79" s="9"/>
      <c r="EG79" s="9"/>
      <c r="EH79" s="9"/>
      <c r="EI79" s="10"/>
      <c r="EJ79" s="9"/>
      <c r="EK79" s="9"/>
      <c r="EL79" s="9"/>
      <c r="EM79" s="9"/>
      <c r="EN79" s="10"/>
      <c r="EO79" s="9"/>
      <c r="EP79" s="9"/>
      <c r="EQ79" s="9"/>
      <c r="ER79" s="9"/>
      <c r="ES79" s="10"/>
      <c r="ET79" s="9"/>
      <c r="EU79" s="9"/>
      <c r="EV79" s="9"/>
      <c r="EW79" s="9"/>
      <c r="EX79" s="10"/>
      <c r="EY79" s="9"/>
      <c r="EZ79" s="9"/>
      <c r="FA79" s="9"/>
      <c r="FB79" s="9"/>
      <c r="FC79" s="10"/>
      <c r="FD79" s="9"/>
      <c r="FE79" s="9"/>
      <c r="FF79" s="9"/>
      <c r="FG79" s="9"/>
      <c r="FH79" s="10"/>
      <c r="FI79" s="9"/>
      <c r="FJ79" s="9"/>
      <c r="FK79" s="9"/>
      <c r="FL79" s="9"/>
      <c r="FM79" s="10"/>
      <c r="FN79" s="9"/>
      <c r="FO79" s="9"/>
      <c r="FP79" s="9"/>
      <c r="FQ79" s="9"/>
      <c r="FR79" s="10"/>
      <c r="FS79" s="9"/>
      <c r="FT79" s="9"/>
      <c r="FU79" s="9"/>
      <c r="FV79" s="9"/>
      <c r="FW79" s="10"/>
      <c r="FX79" s="9"/>
      <c r="FY79" s="9"/>
      <c r="FZ79" s="9"/>
      <c r="GA79" s="9"/>
      <c r="GB79" s="10"/>
      <c r="GC79" s="9"/>
      <c r="GD79" s="9"/>
      <c r="GE79" s="9"/>
      <c r="GF79" s="9"/>
      <c r="GG79" s="10"/>
      <c r="GH79" s="9"/>
      <c r="GI79" s="9"/>
      <c r="GJ79" s="9"/>
      <c r="GK79" s="9"/>
      <c r="GL79" s="10"/>
      <c r="GM79" s="9"/>
      <c r="GN79" s="9"/>
      <c r="GO79" s="9"/>
      <c r="GP79" s="9"/>
      <c r="GQ79" s="10"/>
      <c r="GR79" s="9"/>
      <c r="GS79" s="9"/>
      <c r="GT79" s="9"/>
      <c r="GU79" s="9"/>
      <c r="GV79" s="10"/>
      <c r="GW79" s="9"/>
      <c r="GX79" s="9"/>
      <c r="GY79" s="9"/>
      <c r="GZ79" s="9"/>
      <c r="HA79" s="10"/>
      <c r="HB79" s="9"/>
      <c r="HC79" s="9"/>
      <c r="HD79" s="9"/>
      <c r="HE79" s="9"/>
      <c r="HF79" s="10"/>
      <c r="HG79" s="9"/>
      <c r="HH79" s="9"/>
      <c r="HI79" s="9"/>
      <c r="HJ79" s="9"/>
      <c r="HK79" s="10"/>
      <c r="HL79" s="9"/>
      <c r="HM79" s="9"/>
      <c r="HN79" s="9"/>
      <c r="HO79" s="9"/>
      <c r="HP79" s="174"/>
    </row>
    <row r="80" spans="1:224" ht="9" x14ac:dyDescent="0.15">
      <c r="A80" s="175"/>
      <c r="B80" s="156"/>
      <c r="C80" s="182"/>
      <c r="D80" s="11"/>
      <c r="E80" s="12"/>
      <c r="F80" s="12"/>
      <c r="G80" s="12"/>
      <c r="H80" s="12"/>
      <c r="I80" s="11"/>
      <c r="J80" s="12"/>
      <c r="K80" s="12"/>
      <c r="L80" s="12"/>
      <c r="M80" s="12"/>
      <c r="N80" s="11"/>
      <c r="O80" s="12"/>
      <c r="P80" s="12"/>
      <c r="Q80" s="12"/>
      <c r="R80" s="12"/>
      <c r="S80" s="11"/>
      <c r="T80" s="12"/>
      <c r="U80" s="12"/>
      <c r="V80" s="12"/>
      <c r="W80" s="12"/>
      <c r="X80" s="11"/>
      <c r="Y80" s="12"/>
      <c r="Z80" s="12"/>
      <c r="AA80" s="12"/>
      <c r="AB80" s="12"/>
      <c r="AC80" s="11"/>
      <c r="AD80" s="12"/>
      <c r="AE80" s="12"/>
      <c r="AF80" s="12"/>
      <c r="AG80" s="12"/>
      <c r="AH80" s="11"/>
      <c r="AI80" s="12"/>
      <c r="AJ80" s="12"/>
      <c r="AK80" s="12"/>
      <c r="AL80" s="12"/>
      <c r="AM80" s="11"/>
      <c r="AN80" s="12"/>
      <c r="AO80" s="12"/>
      <c r="AP80" s="12"/>
      <c r="AQ80" s="12"/>
      <c r="AR80" s="11"/>
      <c r="AS80" s="12"/>
      <c r="AT80" s="12"/>
      <c r="AU80" s="12"/>
      <c r="AV80" s="12"/>
      <c r="AW80" s="11"/>
      <c r="AX80" s="12"/>
      <c r="AY80" s="12"/>
      <c r="AZ80" s="12"/>
      <c r="BA80" s="12"/>
      <c r="BB80" s="11"/>
      <c r="BC80" s="12"/>
      <c r="BD80" s="12"/>
      <c r="BE80" s="12"/>
      <c r="BF80" s="12"/>
      <c r="BG80" s="11"/>
      <c r="BH80" s="12"/>
      <c r="BI80" s="12"/>
      <c r="BJ80" s="12"/>
      <c r="BK80" s="12"/>
      <c r="BL80" s="11"/>
      <c r="BM80" s="12"/>
      <c r="BN80" s="12"/>
      <c r="BO80" s="12"/>
      <c r="BP80" s="12"/>
      <c r="BQ80" s="11"/>
      <c r="BR80" s="12"/>
      <c r="BS80" s="12"/>
      <c r="BT80" s="12"/>
      <c r="BU80" s="12"/>
      <c r="BV80" s="11"/>
      <c r="BW80" s="12"/>
      <c r="BX80" s="12"/>
      <c r="BY80" s="12"/>
      <c r="BZ80" s="12"/>
      <c r="CA80" s="11"/>
      <c r="CB80" s="12"/>
      <c r="CC80" s="12"/>
      <c r="CD80" s="12"/>
      <c r="CE80" s="12"/>
      <c r="CF80" s="11"/>
      <c r="CG80" s="12"/>
      <c r="CH80" s="12"/>
      <c r="CI80" s="12"/>
      <c r="CJ80" s="12"/>
      <c r="CK80" s="11"/>
      <c r="CL80" s="12"/>
      <c r="CM80" s="12"/>
      <c r="CN80" s="12"/>
      <c r="CO80" s="12"/>
      <c r="CP80" s="11"/>
      <c r="CQ80" s="12"/>
      <c r="CR80" s="12"/>
      <c r="CS80" s="12"/>
      <c r="CT80" s="12"/>
      <c r="CU80" s="11"/>
      <c r="CV80" s="12"/>
      <c r="CW80" s="12"/>
      <c r="CX80" s="12"/>
      <c r="CY80" s="12"/>
      <c r="CZ80" s="11"/>
      <c r="DA80" s="12"/>
      <c r="DB80" s="12"/>
      <c r="DC80" s="12"/>
      <c r="DD80" s="12"/>
      <c r="DE80" s="11"/>
      <c r="DF80" s="12"/>
      <c r="DG80" s="12"/>
      <c r="DH80" s="12"/>
      <c r="DI80" s="12"/>
      <c r="DJ80" s="11"/>
      <c r="DK80" s="12"/>
      <c r="DL80" s="12"/>
      <c r="DM80" s="12"/>
      <c r="DN80" s="12"/>
      <c r="DO80" s="11"/>
      <c r="DP80" s="12"/>
      <c r="DQ80" s="12"/>
      <c r="DR80" s="12"/>
      <c r="DS80" s="12"/>
      <c r="DT80" s="11"/>
      <c r="DU80" s="12"/>
      <c r="DV80" s="12"/>
      <c r="DW80" s="12"/>
      <c r="DX80" s="12"/>
      <c r="DY80" s="11"/>
      <c r="DZ80" s="12"/>
      <c r="EA80" s="12"/>
      <c r="EB80" s="12"/>
      <c r="EC80" s="12"/>
      <c r="ED80" s="11"/>
      <c r="EE80" s="12"/>
      <c r="EF80" s="12"/>
      <c r="EG80" s="12"/>
      <c r="EH80" s="12"/>
      <c r="EI80" s="11"/>
      <c r="EJ80" s="12"/>
      <c r="EK80" s="12"/>
      <c r="EL80" s="12"/>
      <c r="EM80" s="12"/>
      <c r="EN80" s="11"/>
      <c r="EO80" s="12"/>
      <c r="EP80" s="12"/>
      <c r="EQ80" s="12"/>
      <c r="ER80" s="12"/>
      <c r="ES80" s="11"/>
      <c r="ET80" s="12"/>
      <c r="EU80" s="12"/>
      <c r="EV80" s="12"/>
      <c r="EW80" s="12"/>
      <c r="EX80" s="11"/>
      <c r="EY80" s="12"/>
      <c r="EZ80" s="12"/>
      <c r="FA80" s="12"/>
      <c r="FB80" s="12"/>
      <c r="FC80" s="11"/>
      <c r="FD80" s="12"/>
      <c r="FE80" s="12"/>
      <c r="FF80" s="12"/>
      <c r="FG80" s="12"/>
      <c r="FH80" s="11"/>
      <c r="FI80" s="12"/>
      <c r="FJ80" s="12"/>
      <c r="FK80" s="12"/>
      <c r="FL80" s="12"/>
      <c r="FM80" s="11"/>
      <c r="FN80" s="12"/>
      <c r="FO80" s="12"/>
      <c r="FP80" s="12"/>
      <c r="FQ80" s="12"/>
      <c r="FR80" s="11"/>
      <c r="FS80" s="12"/>
      <c r="FT80" s="12"/>
      <c r="FU80" s="12"/>
      <c r="FV80" s="12"/>
      <c r="FW80" s="11"/>
      <c r="FX80" s="12"/>
      <c r="FY80" s="12"/>
      <c r="FZ80" s="12"/>
      <c r="GA80" s="12"/>
      <c r="GB80" s="11"/>
      <c r="GC80" s="12"/>
      <c r="GD80" s="12"/>
      <c r="GE80" s="12"/>
      <c r="GF80" s="12"/>
      <c r="GG80" s="11"/>
      <c r="GH80" s="12"/>
      <c r="GI80" s="12"/>
      <c r="GJ80" s="12"/>
      <c r="GK80" s="12"/>
      <c r="GL80" s="11"/>
      <c r="GM80" s="12"/>
      <c r="GN80" s="12"/>
      <c r="GO80" s="12"/>
      <c r="GP80" s="12"/>
      <c r="GQ80" s="11"/>
      <c r="GR80" s="12"/>
      <c r="GS80" s="12"/>
      <c r="GT80" s="12"/>
      <c r="GU80" s="12"/>
      <c r="GV80" s="11"/>
      <c r="GW80" s="12"/>
      <c r="GX80" s="12"/>
      <c r="GY80" s="12"/>
      <c r="GZ80" s="12"/>
      <c r="HA80" s="11"/>
      <c r="HB80" s="12"/>
      <c r="HC80" s="12"/>
      <c r="HD80" s="12"/>
      <c r="HE80" s="12"/>
      <c r="HF80" s="11"/>
      <c r="HG80" s="12"/>
      <c r="HH80" s="12"/>
      <c r="HI80" s="12"/>
      <c r="HJ80" s="12"/>
      <c r="HK80" s="11"/>
      <c r="HL80" s="12"/>
      <c r="HM80" s="12"/>
      <c r="HN80" s="12"/>
      <c r="HO80" s="12"/>
      <c r="HP80" s="198"/>
    </row>
    <row r="81" spans="1:224" ht="9" x14ac:dyDescent="0.15">
      <c r="A81" s="196" t="s">
        <v>24</v>
      </c>
      <c r="B81" s="156"/>
      <c r="C81" s="158"/>
      <c r="D81" s="13" t="e">
        <f>D78+D75</f>
        <v>#DIV/0!</v>
      </c>
      <c r="E81" s="14"/>
      <c r="F81" s="14"/>
      <c r="G81" s="14"/>
      <c r="H81" s="14"/>
      <c r="I81" s="13" t="e">
        <f>I78+I75</f>
        <v>#DIV/0!</v>
      </c>
      <c r="J81" s="14"/>
      <c r="K81" s="14"/>
      <c r="L81" s="14"/>
      <c r="M81" s="14"/>
      <c r="N81" s="13" t="e">
        <f>N78+N75</f>
        <v>#DIV/0!</v>
      </c>
      <c r="O81" s="14"/>
      <c r="P81" s="14"/>
      <c r="Q81" s="14"/>
      <c r="R81" s="14"/>
      <c r="S81" s="13" t="e">
        <f>S78+S75</f>
        <v>#DIV/0!</v>
      </c>
      <c r="T81" s="14"/>
      <c r="U81" s="14"/>
      <c r="V81" s="14"/>
      <c r="W81" s="14"/>
      <c r="X81" s="13" t="e">
        <f>X78+X75</f>
        <v>#DIV/0!</v>
      </c>
      <c r="Y81" s="14"/>
      <c r="Z81" s="14"/>
      <c r="AA81" s="14"/>
      <c r="AB81" s="14"/>
      <c r="AC81" s="13" t="e">
        <f>AC78+AC75</f>
        <v>#DIV/0!</v>
      </c>
      <c r="AD81" s="14"/>
      <c r="AE81" s="14"/>
      <c r="AF81" s="14"/>
      <c r="AG81" s="14"/>
      <c r="AH81" s="13" t="e">
        <f>AH78+AH75</f>
        <v>#DIV/0!</v>
      </c>
      <c r="AI81" s="14"/>
      <c r="AJ81" s="14"/>
      <c r="AK81" s="14"/>
      <c r="AL81" s="14"/>
      <c r="AM81" s="13" t="e">
        <f>AM78+AM75</f>
        <v>#DIV/0!</v>
      </c>
      <c r="AN81" s="14"/>
      <c r="AO81" s="14"/>
      <c r="AP81" s="14"/>
      <c r="AQ81" s="14"/>
      <c r="AR81" s="13" t="e">
        <f>AR78+AR75</f>
        <v>#DIV/0!</v>
      </c>
      <c r="AS81" s="14"/>
      <c r="AT81" s="14"/>
      <c r="AU81" s="14"/>
      <c r="AV81" s="14"/>
      <c r="AW81" s="13" t="e">
        <f>AW78+AW75</f>
        <v>#DIV/0!</v>
      </c>
      <c r="AX81" s="14"/>
      <c r="AY81" s="14"/>
      <c r="AZ81" s="14"/>
      <c r="BA81" s="14"/>
      <c r="BB81" s="13" t="e">
        <f>BB78+BB75</f>
        <v>#DIV/0!</v>
      </c>
      <c r="BC81" s="14"/>
      <c r="BD81" s="14"/>
      <c r="BE81" s="14"/>
      <c r="BF81" s="14"/>
      <c r="BG81" s="13" t="e">
        <f>BG78+BG75</f>
        <v>#DIV/0!</v>
      </c>
      <c r="BH81" s="14"/>
      <c r="BI81" s="14"/>
      <c r="BJ81" s="14"/>
      <c r="BK81" s="14"/>
      <c r="BL81" s="13" t="e">
        <f>BL78+BL75</f>
        <v>#DIV/0!</v>
      </c>
      <c r="BM81" s="14"/>
      <c r="BN81" s="14"/>
      <c r="BO81" s="14"/>
      <c r="BP81" s="14"/>
      <c r="BQ81" s="13" t="e">
        <f>BQ78+BQ75</f>
        <v>#DIV/0!</v>
      </c>
      <c r="BR81" s="14"/>
      <c r="BS81" s="14"/>
      <c r="BT81" s="14"/>
      <c r="BU81" s="14"/>
      <c r="BV81" s="13" t="e">
        <f>BV78+BV75</f>
        <v>#DIV/0!</v>
      </c>
      <c r="BW81" s="14"/>
      <c r="BX81" s="14"/>
      <c r="BY81" s="14"/>
      <c r="BZ81" s="14"/>
      <c r="CA81" s="13" t="e">
        <f>CA78+CA75</f>
        <v>#DIV/0!</v>
      </c>
      <c r="CB81" s="14"/>
      <c r="CC81" s="14"/>
      <c r="CD81" s="14"/>
      <c r="CE81" s="14"/>
      <c r="CF81" s="13" t="e">
        <f>CF78+CF75</f>
        <v>#DIV/0!</v>
      </c>
      <c r="CG81" s="14"/>
      <c r="CH81" s="14"/>
      <c r="CI81" s="14"/>
      <c r="CJ81" s="14"/>
      <c r="CK81" s="13" t="e">
        <f>CK78+CK75</f>
        <v>#DIV/0!</v>
      </c>
      <c r="CL81" s="14"/>
      <c r="CM81" s="14"/>
      <c r="CN81" s="14"/>
      <c r="CO81" s="14"/>
      <c r="CP81" s="13" t="e">
        <f>CP78+CP75</f>
        <v>#DIV/0!</v>
      </c>
      <c r="CQ81" s="14"/>
      <c r="CR81" s="14"/>
      <c r="CS81" s="14"/>
      <c r="CT81" s="14"/>
      <c r="CU81" s="13" t="e">
        <f>CU78+CU75</f>
        <v>#DIV/0!</v>
      </c>
      <c r="CV81" s="14"/>
      <c r="CW81" s="14"/>
      <c r="CX81" s="14"/>
      <c r="CY81" s="14"/>
      <c r="CZ81" s="13" t="e">
        <f>CZ78+CZ75</f>
        <v>#DIV/0!</v>
      </c>
      <c r="DA81" s="14"/>
      <c r="DB81" s="14"/>
      <c r="DC81" s="14"/>
      <c r="DD81" s="14"/>
      <c r="DE81" s="13" t="e">
        <f>DE78+DE75</f>
        <v>#DIV/0!</v>
      </c>
      <c r="DF81" s="14"/>
      <c r="DG81" s="14"/>
      <c r="DH81" s="14"/>
      <c r="DI81" s="14"/>
      <c r="DJ81" s="13" t="e">
        <f>DJ78+DJ75</f>
        <v>#DIV/0!</v>
      </c>
      <c r="DK81" s="14"/>
      <c r="DL81" s="14"/>
      <c r="DM81" s="14"/>
      <c r="DN81" s="14"/>
      <c r="DO81" s="13" t="e">
        <f>DO78+DO75</f>
        <v>#DIV/0!</v>
      </c>
      <c r="DP81" s="14"/>
      <c r="DQ81" s="14"/>
      <c r="DR81" s="14"/>
      <c r="DS81" s="14"/>
      <c r="DT81" s="13" t="e">
        <f>DT78+DT75</f>
        <v>#DIV/0!</v>
      </c>
      <c r="DU81" s="14"/>
      <c r="DV81" s="14"/>
      <c r="DW81" s="14"/>
      <c r="DX81" s="14"/>
      <c r="DY81" s="13" t="e">
        <f>DY78+DY75</f>
        <v>#DIV/0!</v>
      </c>
      <c r="DZ81" s="14"/>
      <c r="EA81" s="14"/>
      <c r="EB81" s="14"/>
      <c r="EC81" s="14"/>
      <c r="ED81" s="13" t="e">
        <f>ED78+ED75</f>
        <v>#DIV/0!</v>
      </c>
      <c r="EE81" s="14"/>
      <c r="EF81" s="14"/>
      <c r="EG81" s="14"/>
      <c r="EH81" s="14"/>
      <c r="EI81" s="13" t="e">
        <f>EI78+EI75</f>
        <v>#DIV/0!</v>
      </c>
      <c r="EJ81" s="14"/>
      <c r="EK81" s="14"/>
      <c r="EL81" s="14"/>
      <c r="EM81" s="14"/>
      <c r="EN81" s="13" t="e">
        <f>EN78+EN75</f>
        <v>#DIV/0!</v>
      </c>
      <c r="EO81" s="14"/>
      <c r="EP81" s="14"/>
      <c r="EQ81" s="14"/>
      <c r="ER81" s="14"/>
      <c r="ES81" s="13" t="e">
        <f>ES78+ES75</f>
        <v>#DIV/0!</v>
      </c>
      <c r="ET81" s="14"/>
      <c r="EU81" s="14"/>
      <c r="EV81" s="14"/>
      <c r="EW81" s="14"/>
      <c r="EX81" s="13" t="e">
        <f>EX78+EX75</f>
        <v>#DIV/0!</v>
      </c>
      <c r="EY81" s="14"/>
      <c r="EZ81" s="14"/>
      <c r="FA81" s="14"/>
      <c r="FB81" s="14"/>
      <c r="FC81" s="13" t="e">
        <f>FC78+FC75</f>
        <v>#DIV/0!</v>
      </c>
      <c r="FD81" s="14"/>
      <c r="FE81" s="14"/>
      <c r="FF81" s="14"/>
      <c r="FG81" s="14"/>
      <c r="FH81" s="13" t="e">
        <f>FH78+FH75</f>
        <v>#DIV/0!</v>
      </c>
      <c r="FI81" s="14"/>
      <c r="FJ81" s="14"/>
      <c r="FK81" s="14"/>
      <c r="FL81" s="14"/>
      <c r="FM81" s="13" t="e">
        <f>FM78+FM75</f>
        <v>#DIV/0!</v>
      </c>
      <c r="FN81" s="14"/>
      <c r="FO81" s="14"/>
      <c r="FP81" s="14"/>
      <c r="FQ81" s="14"/>
      <c r="FR81" s="13" t="e">
        <f>FR78+FR75</f>
        <v>#DIV/0!</v>
      </c>
      <c r="FS81" s="14"/>
      <c r="FT81" s="14"/>
      <c r="FU81" s="14"/>
      <c r="FV81" s="14"/>
      <c r="FW81" s="13" t="e">
        <f>FW78+FW75</f>
        <v>#DIV/0!</v>
      </c>
      <c r="FX81" s="14"/>
      <c r="FY81" s="14"/>
      <c r="FZ81" s="14"/>
      <c r="GA81" s="14"/>
      <c r="GB81" s="13" t="e">
        <f>GB78+GB75</f>
        <v>#DIV/0!</v>
      </c>
      <c r="GC81" s="14"/>
      <c r="GD81" s="14"/>
      <c r="GE81" s="14"/>
      <c r="GF81" s="14"/>
      <c r="GG81" s="13" t="e">
        <f>GG78+GG75</f>
        <v>#DIV/0!</v>
      </c>
      <c r="GH81" s="14"/>
      <c r="GI81" s="14"/>
      <c r="GJ81" s="14"/>
      <c r="GK81" s="14"/>
      <c r="GL81" s="13" t="e">
        <f>GL78+GL75</f>
        <v>#DIV/0!</v>
      </c>
      <c r="GM81" s="14"/>
      <c r="GN81" s="14"/>
      <c r="GO81" s="14"/>
      <c r="GP81" s="14"/>
      <c r="GQ81" s="13" t="e">
        <f>GQ78+GQ75</f>
        <v>#DIV/0!</v>
      </c>
      <c r="GR81" s="14"/>
      <c r="GS81" s="14"/>
      <c r="GT81" s="14"/>
      <c r="GU81" s="14"/>
      <c r="GV81" s="13" t="e">
        <f>GV78+GV75</f>
        <v>#DIV/0!</v>
      </c>
      <c r="GW81" s="14"/>
      <c r="GX81" s="14"/>
      <c r="GY81" s="14"/>
      <c r="GZ81" s="14"/>
      <c r="HA81" s="13" t="e">
        <f>HA78+HA75</f>
        <v>#DIV/0!</v>
      </c>
      <c r="HB81" s="14"/>
      <c r="HC81" s="14"/>
      <c r="HD81" s="14"/>
      <c r="HE81" s="14"/>
      <c r="HF81" s="13" t="e">
        <f>HF78+HF75</f>
        <v>#DIV/0!</v>
      </c>
      <c r="HG81" s="14"/>
      <c r="HH81" s="14"/>
      <c r="HI81" s="14"/>
      <c r="HJ81" s="14"/>
      <c r="HK81" s="13" t="e">
        <f>HK78+HK75</f>
        <v>#DIV/0!</v>
      </c>
      <c r="HL81" s="14"/>
      <c r="HM81" s="14"/>
      <c r="HN81" s="14"/>
      <c r="HO81" s="14"/>
      <c r="HP81" s="179" t="e">
        <f>SUM(D81:HO81)</f>
        <v>#DIV/0!</v>
      </c>
    </row>
    <row r="82" spans="1:224" ht="9" x14ac:dyDescent="0.15">
      <c r="A82" s="180"/>
      <c r="B82" s="185"/>
      <c r="C82" s="187"/>
      <c r="D82" s="10"/>
      <c r="E82" s="9"/>
      <c r="F82" s="9"/>
      <c r="G82" s="9"/>
      <c r="H82" s="9"/>
      <c r="I82" s="10"/>
      <c r="J82" s="9"/>
      <c r="K82" s="9"/>
      <c r="L82" s="9"/>
      <c r="M82" s="9"/>
      <c r="N82" s="10"/>
      <c r="O82" s="9"/>
      <c r="P82" s="9"/>
      <c r="Q82" s="9"/>
      <c r="R82" s="9"/>
      <c r="S82" s="10"/>
      <c r="T82" s="9"/>
      <c r="U82" s="9"/>
      <c r="V82" s="9"/>
      <c r="W82" s="9"/>
      <c r="X82" s="10"/>
      <c r="Y82" s="9"/>
      <c r="Z82" s="9"/>
      <c r="AA82" s="9"/>
      <c r="AB82" s="9"/>
      <c r="AC82" s="10"/>
      <c r="AD82" s="9"/>
      <c r="AE82" s="9"/>
      <c r="AF82" s="9"/>
      <c r="AG82" s="9"/>
      <c r="AH82" s="10"/>
      <c r="AI82" s="9"/>
      <c r="AJ82" s="9"/>
      <c r="AK82" s="9"/>
      <c r="AL82" s="9"/>
      <c r="AM82" s="10"/>
      <c r="AN82" s="9"/>
      <c r="AO82" s="9"/>
      <c r="AP82" s="9"/>
      <c r="AQ82" s="9"/>
      <c r="AR82" s="10"/>
      <c r="AS82" s="9"/>
      <c r="AT82" s="9"/>
      <c r="AU82" s="9"/>
      <c r="AV82" s="9"/>
      <c r="AW82" s="10"/>
      <c r="AX82" s="9"/>
      <c r="AY82" s="9"/>
      <c r="AZ82" s="9"/>
      <c r="BA82" s="9"/>
      <c r="BB82" s="10"/>
      <c r="BC82" s="9"/>
      <c r="BD82" s="9"/>
      <c r="BE82" s="9"/>
      <c r="BF82" s="9"/>
      <c r="BG82" s="10"/>
      <c r="BH82" s="9"/>
      <c r="BI82" s="9"/>
      <c r="BJ82" s="9"/>
      <c r="BK82" s="9"/>
      <c r="BL82" s="10"/>
      <c r="BM82" s="9"/>
      <c r="BN82" s="9"/>
      <c r="BO82" s="9"/>
      <c r="BP82" s="9"/>
      <c r="BQ82" s="10"/>
      <c r="BR82" s="9"/>
      <c r="BS82" s="9"/>
      <c r="BT82" s="9"/>
      <c r="BU82" s="9"/>
      <c r="BV82" s="10"/>
      <c r="BW82" s="9"/>
      <c r="BX82" s="9"/>
      <c r="BY82" s="9"/>
      <c r="BZ82" s="9"/>
      <c r="CA82" s="10"/>
      <c r="CB82" s="9"/>
      <c r="CC82" s="9"/>
      <c r="CD82" s="9"/>
      <c r="CE82" s="9"/>
      <c r="CF82" s="10"/>
      <c r="CG82" s="9"/>
      <c r="CH82" s="9"/>
      <c r="CI82" s="9"/>
      <c r="CJ82" s="9"/>
      <c r="CK82" s="10"/>
      <c r="CL82" s="9"/>
      <c r="CM82" s="9"/>
      <c r="CN82" s="9"/>
      <c r="CO82" s="9"/>
      <c r="CP82" s="10"/>
      <c r="CQ82" s="9"/>
      <c r="CR82" s="9"/>
      <c r="CS82" s="9"/>
      <c r="CT82" s="9"/>
      <c r="CU82" s="10"/>
      <c r="CV82" s="9"/>
      <c r="CW82" s="9"/>
      <c r="CX82" s="9"/>
      <c r="CY82" s="9"/>
      <c r="CZ82" s="10"/>
      <c r="DA82" s="9"/>
      <c r="DB82" s="9"/>
      <c r="DC82" s="9"/>
      <c r="DD82" s="9"/>
      <c r="DE82" s="10"/>
      <c r="DF82" s="9"/>
      <c r="DG82" s="9"/>
      <c r="DH82" s="9"/>
      <c r="DI82" s="9"/>
      <c r="DJ82" s="10"/>
      <c r="DK82" s="9"/>
      <c r="DL82" s="9"/>
      <c r="DM82" s="9"/>
      <c r="DN82" s="9"/>
      <c r="DO82" s="10"/>
      <c r="DP82" s="9"/>
      <c r="DQ82" s="9"/>
      <c r="DR82" s="9"/>
      <c r="DS82" s="9"/>
      <c r="DT82" s="10"/>
      <c r="DU82" s="9"/>
      <c r="DV82" s="9"/>
      <c r="DW82" s="9"/>
      <c r="DX82" s="9"/>
      <c r="DY82" s="10"/>
      <c r="DZ82" s="9"/>
      <c r="EA82" s="9"/>
      <c r="EB82" s="9"/>
      <c r="EC82" s="9"/>
      <c r="ED82" s="10"/>
      <c r="EE82" s="9"/>
      <c r="EF82" s="9"/>
      <c r="EG82" s="9"/>
      <c r="EH82" s="9"/>
      <c r="EI82" s="10"/>
      <c r="EJ82" s="9"/>
      <c r="EK82" s="9"/>
      <c r="EL82" s="9"/>
      <c r="EM82" s="9"/>
      <c r="EN82" s="10"/>
      <c r="EO82" s="9"/>
      <c r="EP82" s="9"/>
      <c r="EQ82" s="9"/>
      <c r="ER82" s="9"/>
      <c r="ES82" s="10"/>
      <c r="ET82" s="9"/>
      <c r="EU82" s="9"/>
      <c r="EV82" s="9"/>
      <c r="EW82" s="9"/>
      <c r="EX82" s="10"/>
      <c r="EY82" s="9"/>
      <c r="EZ82" s="9"/>
      <c r="FA82" s="9"/>
      <c r="FB82" s="9"/>
      <c r="FC82" s="10"/>
      <c r="FD82" s="9"/>
      <c r="FE82" s="9"/>
      <c r="FF82" s="9"/>
      <c r="FG82" s="9"/>
      <c r="FH82" s="10"/>
      <c r="FI82" s="9"/>
      <c r="FJ82" s="9"/>
      <c r="FK82" s="9"/>
      <c r="FL82" s="9"/>
      <c r="FM82" s="10"/>
      <c r="FN82" s="9"/>
      <c r="FO82" s="9"/>
      <c r="FP82" s="9"/>
      <c r="FQ82" s="9"/>
      <c r="FR82" s="10"/>
      <c r="FS82" s="9"/>
      <c r="FT82" s="9"/>
      <c r="FU82" s="9"/>
      <c r="FV82" s="9"/>
      <c r="FW82" s="10"/>
      <c r="FX82" s="9"/>
      <c r="FY82" s="9"/>
      <c r="FZ82" s="9"/>
      <c r="GA82" s="9"/>
      <c r="GB82" s="10"/>
      <c r="GC82" s="9"/>
      <c r="GD82" s="9"/>
      <c r="GE82" s="9"/>
      <c r="GF82" s="9"/>
      <c r="GG82" s="10"/>
      <c r="GH82" s="9"/>
      <c r="GI82" s="9"/>
      <c r="GJ82" s="9"/>
      <c r="GK82" s="9"/>
      <c r="GL82" s="10"/>
      <c r="GM82" s="9"/>
      <c r="GN82" s="9"/>
      <c r="GO82" s="9"/>
      <c r="GP82" s="9"/>
      <c r="GQ82" s="10"/>
      <c r="GR82" s="9"/>
      <c r="GS82" s="9"/>
      <c r="GT82" s="9"/>
      <c r="GU82" s="9"/>
      <c r="GV82" s="10"/>
      <c r="GW82" s="9"/>
      <c r="GX82" s="9"/>
      <c r="GY82" s="9"/>
      <c r="GZ82" s="9"/>
      <c r="HA82" s="10"/>
      <c r="HB82" s="9"/>
      <c r="HC82" s="9"/>
      <c r="HD82" s="9"/>
      <c r="HE82" s="9"/>
      <c r="HF82" s="10"/>
      <c r="HG82" s="9"/>
      <c r="HH82" s="9"/>
      <c r="HI82" s="9"/>
      <c r="HJ82" s="9"/>
      <c r="HK82" s="10"/>
      <c r="HL82" s="9"/>
      <c r="HM82" s="9"/>
      <c r="HN82" s="9"/>
      <c r="HO82" s="9"/>
      <c r="HP82" s="174"/>
    </row>
    <row r="83" spans="1:224" ht="9" x14ac:dyDescent="0.15">
      <c r="A83" s="732" t="s">
        <v>259</v>
      </c>
      <c r="B83" s="733"/>
      <c r="C83" s="734"/>
      <c r="D83" s="11"/>
      <c r="E83" s="12"/>
      <c r="F83" s="12"/>
      <c r="G83" s="12"/>
      <c r="H83" s="12"/>
      <c r="I83" s="11"/>
      <c r="J83" s="12"/>
      <c r="K83" s="12"/>
      <c r="L83" s="12"/>
      <c r="M83" s="12"/>
      <c r="N83" s="11"/>
      <c r="O83" s="12"/>
      <c r="P83" s="12"/>
      <c r="Q83" s="12"/>
      <c r="R83" s="12"/>
      <c r="S83" s="11"/>
      <c r="T83" s="12"/>
      <c r="U83" s="12"/>
      <c r="V83" s="12"/>
      <c r="W83" s="12"/>
      <c r="X83" s="11"/>
      <c r="Y83" s="12"/>
      <c r="Z83" s="12"/>
      <c r="AA83" s="12"/>
      <c r="AB83" s="12"/>
      <c r="AC83" s="11"/>
      <c r="AD83" s="12"/>
      <c r="AE83" s="12"/>
      <c r="AF83" s="12"/>
      <c r="AG83" s="12"/>
      <c r="AH83" s="11"/>
      <c r="AI83" s="12"/>
      <c r="AJ83" s="12"/>
      <c r="AK83" s="12"/>
      <c r="AL83" s="12"/>
      <c r="AM83" s="11"/>
      <c r="AN83" s="12"/>
      <c r="AO83" s="12"/>
      <c r="AP83" s="12"/>
      <c r="AQ83" s="12"/>
      <c r="AR83" s="11"/>
      <c r="AS83" s="12"/>
      <c r="AT83" s="12"/>
      <c r="AU83" s="12"/>
      <c r="AV83" s="12"/>
      <c r="AW83" s="11"/>
      <c r="AX83" s="12"/>
      <c r="AY83" s="12"/>
      <c r="AZ83" s="12"/>
      <c r="BA83" s="12"/>
      <c r="BB83" s="11"/>
      <c r="BC83" s="12"/>
      <c r="BD83" s="12"/>
      <c r="BE83" s="12"/>
      <c r="BF83" s="12"/>
      <c r="BG83" s="11"/>
      <c r="BH83" s="12"/>
      <c r="BI83" s="12"/>
      <c r="BJ83" s="12"/>
      <c r="BK83" s="12"/>
      <c r="BL83" s="11"/>
      <c r="BM83" s="12"/>
      <c r="BN83" s="12"/>
      <c r="BO83" s="12"/>
      <c r="BP83" s="12"/>
      <c r="BQ83" s="11"/>
      <c r="BR83" s="12"/>
      <c r="BS83" s="12"/>
      <c r="BT83" s="12"/>
      <c r="BU83" s="12"/>
      <c r="BV83" s="11"/>
      <c r="BW83" s="12"/>
      <c r="BX83" s="12"/>
      <c r="BY83" s="12"/>
      <c r="BZ83" s="12"/>
      <c r="CA83" s="11"/>
      <c r="CB83" s="12"/>
      <c r="CC83" s="12"/>
      <c r="CD83" s="12"/>
      <c r="CE83" s="12"/>
      <c r="CF83" s="11"/>
      <c r="CG83" s="12"/>
      <c r="CH83" s="12"/>
      <c r="CI83" s="12"/>
      <c r="CJ83" s="12"/>
      <c r="CK83" s="11"/>
      <c r="CL83" s="12"/>
      <c r="CM83" s="12"/>
      <c r="CN83" s="12"/>
      <c r="CO83" s="12"/>
      <c r="CP83" s="11"/>
      <c r="CQ83" s="12"/>
      <c r="CR83" s="12"/>
      <c r="CS83" s="12"/>
      <c r="CT83" s="12"/>
      <c r="CU83" s="11"/>
      <c r="CV83" s="12"/>
      <c r="CW83" s="12"/>
      <c r="CX83" s="12"/>
      <c r="CY83" s="12"/>
      <c r="CZ83" s="11"/>
      <c r="DA83" s="12"/>
      <c r="DB83" s="12"/>
      <c r="DC83" s="12"/>
      <c r="DD83" s="12"/>
      <c r="DE83" s="11"/>
      <c r="DF83" s="12"/>
      <c r="DG83" s="12"/>
      <c r="DH83" s="12"/>
      <c r="DI83" s="12"/>
      <c r="DJ83" s="11"/>
      <c r="DK83" s="12"/>
      <c r="DL83" s="12"/>
      <c r="DM83" s="12"/>
      <c r="DN83" s="12"/>
      <c r="DO83" s="11"/>
      <c r="DP83" s="12"/>
      <c r="DQ83" s="12"/>
      <c r="DR83" s="12"/>
      <c r="DS83" s="12"/>
      <c r="DT83" s="11"/>
      <c r="DU83" s="12"/>
      <c r="DV83" s="12"/>
      <c r="DW83" s="12"/>
      <c r="DX83" s="12"/>
      <c r="DY83" s="11"/>
      <c r="DZ83" s="12"/>
      <c r="EA83" s="12"/>
      <c r="EB83" s="12"/>
      <c r="EC83" s="12"/>
      <c r="ED83" s="11"/>
      <c r="EE83" s="12"/>
      <c r="EF83" s="12"/>
      <c r="EG83" s="12"/>
      <c r="EH83" s="12"/>
      <c r="EI83" s="11"/>
      <c r="EJ83" s="12"/>
      <c r="EK83" s="12"/>
      <c r="EL83" s="12"/>
      <c r="EM83" s="12"/>
      <c r="EN83" s="11"/>
      <c r="EO83" s="12"/>
      <c r="EP83" s="12"/>
      <c r="EQ83" s="12"/>
      <c r="ER83" s="12"/>
      <c r="ES83" s="11"/>
      <c r="ET83" s="12"/>
      <c r="EU83" s="12"/>
      <c r="EV83" s="12"/>
      <c r="EW83" s="12"/>
      <c r="EX83" s="11"/>
      <c r="EY83" s="12"/>
      <c r="EZ83" s="12"/>
      <c r="FA83" s="12"/>
      <c r="FB83" s="12"/>
      <c r="FC83" s="11"/>
      <c r="FD83" s="12"/>
      <c r="FE83" s="12"/>
      <c r="FF83" s="12"/>
      <c r="FG83" s="12"/>
      <c r="FH83" s="11"/>
      <c r="FI83" s="12"/>
      <c r="FJ83" s="12"/>
      <c r="FK83" s="12"/>
      <c r="FL83" s="12"/>
      <c r="FM83" s="11"/>
      <c r="FN83" s="12"/>
      <c r="FO83" s="12"/>
      <c r="FP83" s="12"/>
      <c r="FQ83" s="12"/>
      <c r="FR83" s="11"/>
      <c r="FS83" s="12"/>
      <c r="FT83" s="12"/>
      <c r="FU83" s="12"/>
      <c r="FV83" s="12"/>
      <c r="FW83" s="11"/>
      <c r="FX83" s="12"/>
      <c r="FY83" s="12"/>
      <c r="FZ83" s="12"/>
      <c r="GA83" s="12"/>
      <c r="GB83" s="11"/>
      <c r="GC83" s="12"/>
      <c r="GD83" s="12"/>
      <c r="GE83" s="12"/>
      <c r="GF83" s="12"/>
      <c r="GG83" s="11"/>
      <c r="GH83" s="12"/>
      <c r="GI83" s="12"/>
      <c r="GJ83" s="12"/>
      <c r="GK83" s="12"/>
      <c r="GL83" s="11"/>
      <c r="GM83" s="12"/>
      <c r="GN83" s="12"/>
      <c r="GO83" s="12"/>
      <c r="GP83" s="12"/>
      <c r="GQ83" s="11"/>
      <c r="GR83" s="12"/>
      <c r="GS83" s="12"/>
      <c r="GT83" s="12"/>
      <c r="GU83" s="12"/>
      <c r="GV83" s="11"/>
      <c r="GW83" s="12"/>
      <c r="GX83" s="12"/>
      <c r="GY83" s="12"/>
      <c r="GZ83" s="12"/>
      <c r="HA83" s="11"/>
      <c r="HB83" s="12"/>
      <c r="HC83" s="12"/>
      <c r="HD83" s="12"/>
      <c r="HE83" s="12"/>
      <c r="HF83" s="11"/>
      <c r="HG83" s="12"/>
      <c r="HH83" s="12"/>
      <c r="HI83" s="12"/>
      <c r="HJ83" s="12"/>
      <c r="HK83" s="11"/>
      <c r="HL83" s="12"/>
      <c r="HM83" s="12"/>
      <c r="HN83" s="12"/>
      <c r="HO83" s="12"/>
      <c r="HP83" s="198"/>
    </row>
    <row r="84" spans="1:224" ht="9" x14ac:dyDescent="0.15">
      <c r="A84" s="735"/>
      <c r="B84" s="736"/>
      <c r="C84" s="737"/>
      <c r="D84" s="712" t="e">
        <f>(E20+E26+E29+E32+E35+E38+E41+E44+E47+E50+E53+E56+E59+E62+E65+E68+E71)/($HP$20+$HP$26+$HP$29+$HP$32+$HP$35+$HP$38+$HP$41+$HP$44+$HP$47+$HP$50+$HP$53+$HP$56+$HP$59+$HP$62+$HP$65+$HP$68+$HP$71)</f>
        <v>#DIV/0!</v>
      </c>
      <c r="E84" s="713"/>
      <c r="F84" s="713"/>
      <c r="G84" s="713"/>
      <c r="H84" s="713"/>
      <c r="I84" s="712" t="e">
        <f>(J20+J26+J29+J32+J35+J38+J41+J44+J47+J50+J53+J56+J59+J62+J65+J68+J71)/($HP$20+$HP$26+$HP$29+$HP$32+$HP$35+$HP$38+$HP$41+$HP$44+$HP$47+$HP$50+$HP$53+$HP$56+$HP$59+$HP$62+$HP$65+$HP$68+$HP$71)</f>
        <v>#DIV/0!</v>
      </c>
      <c r="J84" s="713"/>
      <c r="K84" s="713"/>
      <c r="L84" s="713"/>
      <c r="M84" s="713"/>
      <c r="N84" s="712" t="e">
        <f>(O20+O26+O29+O32+O35+O38+O41+O44+O47+O50+O53+O56+O59+O62+O65+O68+O71)/($HP$20+$HP$26+$HP$29+$HP$32+$HP$35+$HP$38+$HP$41+$HP$44+$HP$47+$HP$50+$HP$53+$HP$56+$HP$59+$HP$62+$HP$65+$HP$68+$HP$71)</f>
        <v>#DIV/0!</v>
      </c>
      <c r="O84" s="713"/>
      <c r="P84" s="713"/>
      <c r="Q84" s="713"/>
      <c r="R84" s="713"/>
      <c r="S84" s="712" t="e">
        <f>(T20+T26+T29+T32+T35+T38+T41+T44+T47+T50+T53+T56+T59+T62+T65+T68+T71)/($HP$20+$HP$26+$HP$29+$HP$32+$HP$35+$HP$38+$HP$41+$HP$44+$HP$47+$HP$50+$HP$53+$HP$56+$HP$59+$HP$62+$HP$65+$HP$68+$HP$71)</f>
        <v>#DIV/0!</v>
      </c>
      <c r="T84" s="713"/>
      <c r="U84" s="713"/>
      <c r="V84" s="713"/>
      <c r="W84" s="713"/>
      <c r="X84" s="712" t="e">
        <f>(Y20+Y26+Y29+Y32+Y35+Y38+Y41+Y44+Y47+Y50+Y53+Y56+Y59+Y62+Y65+Y68+Y71)/($HP$20+$HP$26+$HP$29+$HP$32+$HP$35+$HP$38+$HP$41+$HP$44+$HP$47+$HP$50+$HP$53+$HP$56+$HP$59+$HP$62+$HP$65+$HP$68+$HP$71)</f>
        <v>#DIV/0!</v>
      </c>
      <c r="Y84" s="713"/>
      <c r="Z84" s="713"/>
      <c r="AA84" s="713"/>
      <c r="AB84" s="713"/>
      <c r="AC84" s="712" t="e">
        <f>(AD20+AD26+AD29+AD32+AD35+AD38+AD41+AD44+AD47+AD50+AD53+AD56+AD59+AD62+AD65+AD68+AD71)/($HP$20+$HP$26+$HP$29+$HP$32+$HP$35+$HP$38+$HP$41+$HP$44+$HP$47+$HP$50+$HP$53+$HP$56+$HP$59+$HP$62+$HP$65+$HP$68+$HP$71)</f>
        <v>#DIV/0!</v>
      </c>
      <c r="AD84" s="713"/>
      <c r="AE84" s="713"/>
      <c r="AF84" s="713"/>
      <c r="AG84" s="713"/>
      <c r="AH84" s="712" t="e">
        <f>(AI20+AI26+AI29+AI32+AI35+AI38+AI41+AI44+AI47+AI50+AI53+AI56+AI59+AI62+AI65+AI68+AI71)/($HP$20+$HP$26+$HP$29+$HP$32+$HP$35+$HP$38+$HP$41+$HP$44+$HP$47+$HP$50+$HP$53+$HP$56+$HP$59+$HP$62+$HP$65+$HP$68+$HP$71)</f>
        <v>#DIV/0!</v>
      </c>
      <c r="AI84" s="713"/>
      <c r="AJ84" s="713"/>
      <c r="AK84" s="713"/>
      <c r="AL84" s="713"/>
      <c r="AM84" s="712" t="e">
        <f>(AN20+AN26+AN29+AN32+AN35+AN38+AN41+AN44+AN47+AN50+AN53+AN56+AN59+AN62+AN65+AN68+AN71)/($HP$20+$HP$26+$HP$29+$HP$32+$HP$35+$HP$38+$HP$41+$HP$44+$HP$47+$HP$50+$HP$53+$HP$56+$HP$59+$HP$62+$HP$65+$HP$68+$HP$71)</f>
        <v>#DIV/0!</v>
      </c>
      <c r="AN84" s="713"/>
      <c r="AO84" s="713"/>
      <c r="AP84" s="713"/>
      <c r="AQ84" s="713"/>
      <c r="AR84" s="712" t="e">
        <f>(AS20+AS26+AS29+AS32+AS35+AS38+AS41+AS44+AS47+AS50+AS53+AS56+AS59+AS62+AS65+AS68+AS71)/($HP$20+$HP$26+$HP$29+$HP$32+$HP$35+$HP$38+$HP$41+$HP$44+$HP$47+$HP$50+$HP$53+$HP$56+$HP$59+$HP$62+$HP$65+$HP$68+$HP$71)</f>
        <v>#DIV/0!</v>
      </c>
      <c r="AS84" s="713"/>
      <c r="AT84" s="713"/>
      <c r="AU84" s="713"/>
      <c r="AV84" s="713"/>
      <c r="AW84" s="576" t="e">
        <f>(AX20+AX26+AX29+AX32+AX35+AX38+AX41+AX44+AX47+AX50+AX53+AX56+AX59+AX62+AX65+AX68+AX71)/($HP$20+$HP$26+$HP$29+$HP$32+$HP$35+$HP$38+$HP$41+$HP$44+$HP$47+$HP$50+$HP$53+$HP$56+$HP$59+$HP$62+$HP$65+$HP$68+$HP$71)</f>
        <v>#DIV/0!</v>
      </c>
      <c r="AX84" s="534"/>
      <c r="AY84" s="534"/>
      <c r="AZ84" s="534"/>
      <c r="BA84" s="534"/>
      <c r="BB84" s="576" t="e">
        <f>(BC20+BC26+BC29+BC32+BC35+BC38+BC41+BC44+BC47+BC50+BC53+BC56+BC59+BC62+BC65+BC68+BC71)/($HP$20+$HP$26+$HP$29+$HP$32+$HP$35+$HP$38+$HP$41+$HP$44+$HP$47+$HP$50+$HP$53+$HP$56+$HP$59+$HP$62+$HP$65+$HP$68+$HP$71)</f>
        <v>#DIV/0!</v>
      </c>
      <c r="BC84" s="534"/>
      <c r="BD84" s="534"/>
      <c r="BE84" s="534"/>
      <c r="BF84" s="534"/>
      <c r="BG84" s="576" t="e">
        <f>(BH20+BH26+BH29+BH32+BH35+BH38+BH41+BH44+BH47+BH50+BH53+BH56+BH59+BH62+BH65+BH68+BH71)/($HP$20+$HP$26+$HP$29+$HP$32+$HP$35+$HP$38+$HP$41+$HP$44+$HP$47+$HP$50+$HP$53+$HP$56+$HP$59+$HP$62+$HP$65+$HP$68+$HP$71)</f>
        <v>#DIV/0!</v>
      </c>
      <c r="BH84" s="534"/>
      <c r="BI84" s="534"/>
      <c r="BJ84" s="534"/>
      <c r="BK84" s="534"/>
      <c r="BL84" s="576" t="e">
        <f>(BM20+BM26+BM29+BM32+BM35+BM38+BM41+BM44+BM47+BM50+BM53+BM56+BM59+BM62+BM65+BM68+BM71)/($HP$20+$HP$26+$HP$29+$HP$32+$HP$35+$HP$38+$HP$41+$HP$44+$HP$47+$HP$50+$HP$53+$HP$56+$HP$59+$HP$62+$HP$65+$HP$68+$HP$71)</f>
        <v>#DIV/0!</v>
      </c>
      <c r="BM84" s="534"/>
      <c r="BN84" s="534"/>
      <c r="BO84" s="534"/>
      <c r="BP84" s="534"/>
      <c r="BQ84" s="576" t="e">
        <f>(BR20+BR26+BR29+BR32+BR35+BR38+BR41+BR44+BR47+BR50+BR53+BR56+BR59+BR62+BR65+BR68+BR71)/($HP$20+$HP$26+$HP$29+$HP$32+$HP$35+$HP$38+$HP$41+$HP$44+$HP$47+$HP$50+$HP$53+$HP$56+$HP$59+$HP$62+$HP$65+$HP$68+$HP$71)</f>
        <v>#DIV/0!</v>
      </c>
      <c r="BR84" s="534"/>
      <c r="BS84" s="534"/>
      <c r="BT84" s="534"/>
      <c r="BU84" s="534"/>
      <c r="BV84" s="576" t="e">
        <f>(BW20+BW26+BW29+BW32+BW35+BW38+BW41+BW44+BW47+BW50+BW53+BW56+BW59+BW62+BW65+BW68+BW71)/($HP$20+$HP$26+$HP$29+$HP$32+$HP$35+$HP$38+$HP$41+$HP$44+$HP$47+$HP$50+$HP$53+$HP$56+$HP$59+$HP$62+$HP$65+$HP$68+$HP$71)</f>
        <v>#DIV/0!</v>
      </c>
      <c r="BW84" s="534"/>
      <c r="BX84" s="534"/>
      <c r="BY84" s="534"/>
      <c r="BZ84" s="534"/>
      <c r="CA84" s="576" t="e">
        <f>(CB20+CB26+CB29+CB32+CB35+CB38+CB41+CB44+CB47+CB50+CB53+CB56+CB59+CB62+CB65+CB68+CB71)/($HP$20+$HP$26+$HP$29+$HP$32+$HP$35+$HP$38+$HP$41+$HP$44+$HP$47+$HP$50+$HP$53+$HP$56+$HP$59+$HP$62+$HP$65+$HP$68+$HP$71)</f>
        <v>#DIV/0!</v>
      </c>
      <c r="CB84" s="534"/>
      <c r="CC84" s="534"/>
      <c r="CD84" s="534"/>
      <c r="CE84" s="534"/>
      <c r="CF84" s="576" t="e">
        <f>(CG20+CG26+CG29+CG32+CG35+CG38+CG41+CG44+CG47+CG50+CG53+CG56+CG59+CG62+CG65+CG68+CG71)/($HP$20+$HP$26+$HP$29+$HP$32+$HP$35+$HP$38+$HP$41+$HP$44+$HP$47+$HP$50+$HP$53+$HP$56+$HP$59+$HP$62+$HP$65+$HP$68+$HP$71)</f>
        <v>#DIV/0!</v>
      </c>
      <c r="CG84" s="534"/>
      <c r="CH84" s="534"/>
      <c r="CI84" s="534"/>
      <c r="CJ84" s="534"/>
      <c r="CK84" s="576" t="e">
        <f>(CL20+CL26+CL29+CL32+CL35+CL38+CL41+CL44+CL47+CL50+CL53+CL56+CL59+CL62+CL65+CL68+CL71)/($HP$20+$HP$26+$HP$29+$HP$32+$HP$35+$HP$38+$HP$41+$HP$44+$HP$47+$HP$50+$HP$53+$HP$56+$HP$59+$HP$62+$HP$65+$HP$68+$HP$71)</f>
        <v>#DIV/0!</v>
      </c>
      <c r="CL84" s="534"/>
      <c r="CM84" s="534"/>
      <c r="CN84" s="534"/>
      <c r="CO84" s="534"/>
      <c r="CP84" s="576" t="e">
        <f>(CQ20+CQ26+CQ29+CQ32+CQ35+CQ38+CQ41+CQ44+CQ47+CQ50+CQ53+CQ56+CQ59+CQ62+CQ65+CQ68+CQ71)/($HP$20+$HP$26+$HP$29+$HP$32+$HP$35+$HP$38+$HP$41+$HP$44+$HP$47+$HP$50+$HP$53+$HP$56+$HP$59+$HP$62+$HP$65+$HP$68+$HP$71)</f>
        <v>#DIV/0!</v>
      </c>
      <c r="CQ84" s="534"/>
      <c r="CR84" s="534"/>
      <c r="CS84" s="534"/>
      <c r="CT84" s="534"/>
      <c r="CU84" s="576" t="e">
        <f>(CV20+CV26+CV29+CV32+CV35+CV38+CV41+CV44+CV47+CV50+CV53+CV56+CV59+CV62+CV65+CV68+CV71)/($HP$20+$HP$26+$HP$29+$HP$32+$HP$35+$HP$38+$HP$41+$HP$44+$HP$47+$HP$50+$HP$53+$HP$56+$HP$59+$HP$62+$HP$65+$HP$68+$HP$71)</f>
        <v>#DIV/0!</v>
      </c>
      <c r="CV84" s="534"/>
      <c r="CW84" s="534"/>
      <c r="CX84" s="534"/>
      <c r="CY84" s="534"/>
      <c r="CZ84" s="576" t="e">
        <f>(DA20+DA26+DA29+DA32+DA35+DA38+DA41+DA44+DA47+DA50+DA53+DA56+DA59+DA62+DA65+DA68+DA71)/($HP$20+$HP$26+$HP$29+$HP$32+$HP$35+$HP$38+$HP$41+$HP$44+$HP$47+$HP$50+$HP$53+$HP$56+$HP$59+$HP$62+$HP$65+$HP$68+$HP$71)</f>
        <v>#DIV/0!</v>
      </c>
      <c r="DA84" s="534"/>
      <c r="DB84" s="534"/>
      <c r="DC84" s="534"/>
      <c r="DD84" s="534"/>
      <c r="DE84" s="576" t="e">
        <f>(DF20+DF26+DF29+DF32+DF35+DF38+DF41+DF44+DF47+DF50+DF53+DF56+DF59+DF62+DF65+DF68+DF71)/($HP$20+$HP$26+$HP$29+$HP$32+$HP$35+$HP$38+$HP$41+$HP$44+$HP$47+$HP$50+$HP$53+$HP$56+$HP$59+$HP$62+$HP$65+$HP$68+$HP$71)</f>
        <v>#DIV/0!</v>
      </c>
      <c r="DF84" s="534"/>
      <c r="DG84" s="534"/>
      <c r="DH84" s="534"/>
      <c r="DI84" s="534"/>
      <c r="DJ84" s="576" t="e">
        <f>(DK20+DK26+DK29+DK32+DK35+DK38+DK41+DK44+DK47+DK50+DK53+DK56+DK59+DK62+DK65+DK68+DK71)/($HP$20+$HP$26+$HP$29+$HP$32+$HP$35+$HP$38+$HP$41+$HP$44+$HP$47+$HP$50+$HP$53+$HP$56+$HP$59+$HP$62+$HP$65+$HP$68+$HP$71)</f>
        <v>#DIV/0!</v>
      </c>
      <c r="DK84" s="534"/>
      <c r="DL84" s="534"/>
      <c r="DM84" s="534"/>
      <c r="DN84" s="534"/>
      <c r="DO84" s="576" t="e">
        <f>(DP20+DP26+DP29+DP32+DP35+DP38+DP41+DP44+DP47+DP50+DP53+DP56+DP59+DP62+DP65+DP68+DP71)/($HP$20+$HP$26+$HP$29+$HP$32+$HP$35+$HP$38+$HP$41+$HP$44+$HP$47+$HP$50+$HP$53+$HP$56+$HP$59+$HP$62+$HP$65+$HP$68+$HP$71)</f>
        <v>#DIV/0!</v>
      </c>
      <c r="DP84" s="534"/>
      <c r="DQ84" s="534"/>
      <c r="DR84" s="534"/>
      <c r="DS84" s="534"/>
      <c r="DT84" s="576" t="e">
        <f>(DU20+DU26+DU29+DU32+DU35+DU38+DU41+DU44+DU47+DU50+DU53+DU56+DU59+DU62+DU65+DU68+DU71)/($HP$20+$HP$26+$HP$29+$HP$32+$HP$35+$HP$38+$HP$41+$HP$44+$HP$47+$HP$50+$HP$53+$HP$56+$HP$59+$HP$62+$HP$65+$HP$68+$HP$71)</f>
        <v>#DIV/0!</v>
      </c>
      <c r="DU84" s="534"/>
      <c r="DV84" s="534"/>
      <c r="DW84" s="534"/>
      <c r="DX84" s="534"/>
      <c r="DY84" s="576" t="e">
        <f>(DZ20+DZ26+DZ29+DZ32+DZ35+DZ38+DZ41+DZ44+DZ47+DZ50+DZ53+DZ56+DZ59+DZ62+DZ65+DZ68+DZ71)/($HP$20+$HP$26+$HP$29+$HP$32+$HP$35+$HP$38+$HP$41+$HP$44+$HP$47+$HP$50+$HP$53+$HP$56+$HP$59+$HP$62+$HP$65+$HP$68+$HP$71)</f>
        <v>#DIV/0!</v>
      </c>
      <c r="DZ84" s="534"/>
      <c r="EA84" s="534"/>
      <c r="EB84" s="534"/>
      <c r="EC84" s="534"/>
      <c r="ED84" s="576" t="e">
        <f>(EE20+EE26+EE29+EE32+EE35+EE38+EE41+EE44+EE47+EE50+EE53+EE56+EE59+EE62+EE65+EE68+EE71)/($HP$20+$HP$26+$HP$29+$HP$32+$HP$35+$HP$38+$HP$41+$HP$44+$HP$47+$HP$50+$HP$53+$HP$56+$HP$59+$HP$62+$HP$65+$HP$68+$HP$71)</f>
        <v>#DIV/0!</v>
      </c>
      <c r="EE84" s="534"/>
      <c r="EF84" s="534"/>
      <c r="EG84" s="534"/>
      <c r="EH84" s="534"/>
      <c r="EI84" s="576" t="e">
        <f>(EJ20+EJ26+EJ29+EJ32+EJ35+EJ38+EJ41+EJ44+EJ47+EJ50+EJ53+EJ56+EJ59+EJ62+EJ65+EJ68+EJ71)/($HP$20+$HP$26+$HP$29+$HP$32+$HP$35+$HP$38+$HP$41+$HP$44+$HP$47+$HP$50+$HP$53+$HP$56+$HP$59+$HP$62+$HP$65+$HP$68+$HP$71)</f>
        <v>#DIV/0!</v>
      </c>
      <c r="EJ84" s="534"/>
      <c r="EK84" s="534"/>
      <c r="EL84" s="534"/>
      <c r="EM84" s="534"/>
      <c r="EN84" s="576" t="e">
        <f>(EO20+EO26+EO29+EO32+EO35+EO38+EO41+EO44+EO47+EO50+EO53+EO56+EO59+EO62+EO65+EO68+EO71)/($HP$20+$HP$26+$HP$29+$HP$32+$HP$35+$HP$38+$HP$41+$HP$44+$HP$47+$HP$50+$HP$53+$HP$56+$HP$59+$HP$62+$HP$65+$HP$68+$HP$71)</f>
        <v>#DIV/0!</v>
      </c>
      <c r="EO84" s="534"/>
      <c r="EP84" s="534"/>
      <c r="EQ84" s="534"/>
      <c r="ER84" s="534"/>
      <c r="ES84" s="576" t="e">
        <f>(ET20+ET26+ET29+ET32+ET35+ET38+ET41+ET44+ET47+ET50+ET53+ET56+ET59+ET62+ET65+ET68+ET71)/($HP$20+$HP$26+$HP$29+$HP$32+$HP$35+$HP$38+$HP$41+$HP$44+$HP$47+$HP$50+$HP$53+$HP$56+$HP$59+$HP$62+$HP$65+$HP$68+$HP$71)</f>
        <v>#DIV/0!</v>
      </c>
      <c r="ET84" s="534"/>
      <c r="EU84" s="534"/>
      <c r="EV84" s="534"/>
      <c r="EW84" s="534"/>
      <c r="EX84" s="576" t="e">
        <f>(EY20+EY26+EY29+EY32+EY35+EY38+EY41+EY44+EY47+EY50+EY53+EY56+EY59+EY62+EY65+EY68+EY71)/($HP$20+$HP$26+$HP$29+$HP$32+$HP$35+$HP$38+$HP$41+$HP$44+$HP$47+$HP$50+$HP$53+$HP$56+$HP$59+$HP$62+$HP$65+$HP$68+$HP$71)</f>
        <v>#DIV/0!</v>
      </c>
      <c r="EY84" s="534"/>
      <c r="EZ84" s="534"/>
      <c r="FA84" s="534"/>
      <c r="FB84" s="534"/>
      <c r="FC84" s="576" t="e">
        <f>(FD20+FD26+FD29+FD32+FD35+FD38+FD41+FD44+FD47+FD50+FD53+FD56+FD59+FD62+FD65+FD68+FD71)/($HP$20+$HP$26+$HP$29+$HP$32+$HP$35+$HP$38+$HP$41+$HP$44+$HP$47+$HP$50+$HP$53+$HP$56+$HP$59+$HP$62+$HP$65+$HP$68+$HP$71)</f>
        <v>#DIV/0!</v>
      </c>
      <c r="FD84" s="534"/>
      <c r="FE84" s="534"/>
      <c r="FF84" s="534"/>
      <c r="FG84" s="534"/>
      <c r="FH84" s="576" t="e">
        <f>(FI20+FI26+FI29+FI32+FI35+FI38+FI41+FI44+FI47+FI50+FI53+FI56+FI59+FI62+FI65+FI68+FI71)/($HP$20+$HP$26+$HP$29+$HP$32+$HP$35+$HP$38+$HP$41+$HP$44+$HP$47+$HP$50+$HP$53+$HP$56+$HP$59+$HP$62+$HP$65+$HP$68+$HP$71)</f>
        <v>#DIV/0!</v>
      </c>
      <c r="FI84" s="534"/>
      <c r="FJ84" s="534"/>
      <c r="FK84" s="534"/>
      <c r="FL84" s="534"/>
      <c r="FM84" s="576" t="e">
        <f>(FN20+FN26+FN29+FN32+FN35+FN38+FN41+FN44+FN47+FN50+FN53+FN56+FN59+FN62+FN65+FN68+FN71)/($HP$20+$HP$26+$HP$29+$HP$32+$HP$35+$HP$38+$HP$41+$HP$44+$HP$47+$HP$50+$HP$53+$HP$56+$HP$59+$HP$62+$HP$65+$HP$68+$HP$71)</f>
        <v>#DIV/0!</v>
      </c>
      <c r="FN84" s="534"/>
      <c r="FO84" s="534"/>
      <c r="FP84" s="534"/>
      <c r="FQ84" s="534"/>
      <c r="FR84" s="576" t="e">
        <f>(FS20+FS26+FS29+FS32+FS35+FS38+FS41+FS44+FS47+FS50+FS53+FS56+FS59+FS62+FS65+FS68+FS71)/($HP$20+$HP$26+$HP$29+$HP$32+$HP$35+$HP$38+$HP$41+$HP$44+$HP$47+$HP$50+$HP$53+$HP$56+$HP$59+$HP$62+$HP$65+$HP$68+$HP$71)</f>
        <v>#DIV/0!</v>
      </c>
      <c r="FS84" s="534"/>
      <c r="FT84" s="534"/>
      <c r="FU84" s="534"/>
      <c r="FV84" s="534"/>
      <c r="FW84" s="576" t="e">
        <f>(FX20+FX26+FX29+FX32+FX35+FX38+FX41+FX44+FX47+FX50+FX53+FX56+FX59+FX62+FX65+FX68+FX71)/($HP$20+$HP$26+$HP$29+$HP$32+$HP$35+$HP$38+$HP$41+$HP$44+$HP$47+$HP$50+$HP$53+$HP$56+$HP$59+$HP$62+$HP$65+$HP$68+$HP$71)</f>
        <v>#DIV/0!</v>
      </c>
      <c r="FX84" s="534"/>
      <c r="FY84" s="534"/>
      <c r="FZ84" s="534"/>
      <c r="GA84" s="534"/>
      <c r="GB84" s="576" t="e">
        <f>(GC20+GC26+GC29+GC32+GC35+GC38+GC41+GC44+GC47+GC50+GC53+GC56+GC59+GC62+GC65+GC68+GC71)/($HP$20+$HP$26+$HP$29+$HP$32+$HP$35+$HP$38+$HP$41+$HP$44+$HP$47+$HP$50+$HP$53+$HP$56+$HP$59+$HP$62+$HP$65+$HP$68+$HP$71)</f>
        <v>#DIV/0!</v>
      </c>
      <c r="GC84" s="534"/>
      <c r="GD84" s="534"/>
      <c r="GE84" s="534"/>
      <c r="GF84" s="534"/>
      <c r="GG84" s="576" t="e">
        <f>(GH20+GH26+GH29+GH32+GH35+GH38+GH41+GH44+GH47+GH50+GH53+GH56+GH59+GH62+GH65+GH68+GH71)/($HP$20+$HP$26+$HP$29+$HP$32+$HP$35+$HP$38+$HP$41+$HP$44+$HP$47+$HP$50+$HP$53+$HP$56+$HP$59+$HP$62+$HP$65+$HP$68+$HP$71)</f>
        <v>#DIV/0!</v>
      </c>
      <c r="GH84" s="534"/>
      <c r="GI84" s="534"/>
      <c r="GJ84" s="534"/>
      <c r="GK84" s="534"/>
      <c r="GL84" s="576" t="e">
        <f>(GM20+GM26+GM29+GM32+GM35+GM38+GM41+GM44+GM47+GM50+GM53+GM56+GM59+GM62+GM65+GM68+GM71)/($HP$20+$HP$26+$HP$29+$HP$32+$HP$35+$HP$38+$HP$41+$HP$44+$HP$47+$HP$50+$HP$53+$HP$56+$HP$59+$HP$62+$HP$65+$HP$68+$HP$71)</f>
        <v>#DIV/0!</v>
      </c>
      <c r="GM84" s="534"/>
      <c r="GN84" s="534"/>
      <c r="GO84" s="534"/>
      <c r="GP84" s="534"/>
      <c r="GQ84" s="576" t="e">
        <f>(GR20+GR26+GR29+GR32+GR35+GR38+GR41+GR44+GR47+GR50+GR53+GR56+GR59+GR62+GR65+GR68+GR71)/($HP$20+$HP$26+$HP$29+$HP$32+$HP$35+$HP$38+$HP$41+$HP$44+$HP$47+$HP$50+$HP$53+$HP$56+$HP$59+$HP$62+$HP$65+$HP$68+$HP$71)</f>
        <v>#DIV/0!</v>
      </c>
      <c r="GR84" s="534"/>
      <c r="GS84" s="534"/>
      <c r="GT84" s="534"/>
      <c r="GU84" s="534"/>
      <c r="GV84" s="576" t="e">
        <f>(GW20+GW26+GW29+GW32+GW35+GW38+GW41+GW44+GW47+GW50+GW53+GW56+GW59+GW62+GW65+GW68+GW71)/($HP$20+$HP$26+$HP$29+$HP$32+$HP$35+$HP$38+$HP$41+$HP$44+$HP$47+$HP$50+$HP$53+$HP$56+$HP$59+$HP$62+$HP$65+$HP$68+$HP$71)</f>
        <v>#DIV/0!</v>
      </c>
      <c r="GW84" s="534"/>
      <c r="GX84" s="534"/>
      <c r="GY84" s="534"/>
      <c r="GZ84" s="534"/>
      <c r="HA84" s="576" t="e">
        <f>(HB20+HB26+HB29+HB32+HB35+HB38+HB41+HB44+HB47+HB50+HB53+HB56+HB59+HB62+HB65+HB68+HB71)/($HP$20+$HP$26+$HP$29+$HP$32+$HP$35+$HP$38+$HP$41+$HP$44+$HP$47+$HP$50+$HP$53+$HP$56+$HP$59+$HP$62+$HP$65+$HP$68+$HP$71)</f>
        <v>#DIV/0!</v>
      </c>
      <c r="HB84" s="534"/>
      <c r="HC84" s="534"/>
      <c r="HD84" s="534"/>
      <c r="HE84" s="534"/>
      <c r="HF84" s="576" t="e">
        <f>(HG20+HG26+HG29+HG32+HG35+HG38+HG41+HG44+HG47+HG50+HG53+HG56+HG59+HG62+HG65+HG68+HG71)/($HP$20+$HP$26+$HP$29+$HP$32+$HP$35+$HP$38+$HP$41+$HP$44+$HP$47+$HP$50+$HP$53+$HP$56+$HP$59+$HP$62+$HP$65+$HP$68+$HP$71)</f>
        <v>#DIV/0!</v>
      </c>
      <c r="HG84" s="534"/>
      <c r="HH84" s="534"/>
      <c r="HI84" s="534"/>
      <c r="HJ84" s="534"/>
      <c r="HK84" s="576" t="e">
        <f>(HL20+HL26+HL29+HL32+HL35+HL38+HL41+HL44+HL47+HL50+HL53+HL56+HL59+HL62+HL65+HL68+HL71)/($HP$20+$HP$26+$HP$29+$HP$32+$HP$35+$HP$38+$HP$41+$HP$44+$HP$47+$HP$50+$HP$53+$HP$56+$HP$59+$HP$62+$HP$65+$HP$68+$HP$71)</f>
        <v>#DIV/0!</v>
      </c>
      <c r="HL84" s="534"/>
      <c r="HM84" s="534"/>
      <c r="HN84" s="534"/>
      <c r="HO84" s="528"/>
      <c r="HP84" s="575" t="e">
        <f>SUM(D84:HO84)</f>
        <v>#DIV/0!</v>
      </c>
    </row>
    <row r="85" spans="1:224" ht="9" x14ac:dyDescent="0.15">
      <c r="A85" s="738"/>
      <c r="B85" s="739"/>
      <c r="C85" s="740"/>
      <c r="D85" s="10"/>
      <c r="E85" s="9"/>
      <c r="F85" s="9"/>
      <c r="G85" s="9"/>
      <c r="H85" s="9"/>
      <c r="I85" s="10"/>
      <c r="J85" s="9"/>
      <c r="K85" s="9"/>
      <c r="L85" s="9"/>
      <c r="M85" s="9"/>
      <c r="N85" s="10"/>
      <c r="O85" s="9"/>
      <c r="P85" s="9"/>
      <c r="Q85" s="9"/>
      <c r="R85" s="9"/>
      <c r="S85" s="10"/>
      <c r="T85" s="9"/>
      <c r="U85" s="9"/>
      <c r="V85" s="9"/>
      <c r="W85" s="9"/>
      <c r="X85" s="10"/>
      <c r="Y85" s="9"/>
      <c r="Z85" s="9"/>
      <c r="AA85" s="9"/>
      <c r="AB85" s="9"/>
      <c r="AC85" s="10"/>
      <c r="AD85" s="9"/>
      <c r="AE85" s="9"/>
      <c r="AF85" s="9"/>
      <c r="AG85" s="9"/>
      <c r="AH85" s="10"/>
      <c r="AI85" s="9"/>
      <c r="AJ85" s="9"/>
      <c r="AK85" s="9"/>
      <c r="AL85" s="9"/>
      <c r="AM85" s="10"/>
      <c r="AN85" s="9"/>
      <c r="AO85" s="9"/>
      <c r="AP85" s="9"/>
      <c r="AQ85" s="9"/>
      <c r="AR85" s="10"/>
      <c r="AS85" s="9"/>
      <c r="AT85" s="9"/>
      <c r="AU85" s="9"/>
      <c r="AV85" s="9"/>
      <c r="AW85" s="10"/>
      <c r="AX85" s="9"/>
      <c r="AY85" s="9"/>
      <c r="AZ85" s="9"/>
      <c r="BA85" s="9"/>
      <c r="BB85" s="10"/>
      <c r="BC85" s="9"/>
      <c r="BD85" s="9"/>
      <c r="BE85" s="9"/>
      <c r="BF85" s="9"/>
      <c r="BG85" s="10"/>
      <c r="BH85" s="9"/>
      <c r="BI85" s="9"/>
      <c r="BJ85" s="9"/>
      <c r="BK85" s="9"/>
      <c r="BL85" s="10"/>
      <c r="BM85" s="9"/>
      <c r="BN85" s="9"/>
      <c r="BO85" s="9"/>
      <c r="BP85" s="9"/>
      <c r="BQ85" s="10"/>
      <c r="BR85" s="9"/>
      <c r="BS85" s="9"/>
      <c r="BT85" s="9"/>
      <c r="BU85" s="9"/>
      <c r="BV85" s="10"/>
      <c r="BW85" s="9"/>
      <c r="BX85" s="9"/>
      <c r="BY85" s="9"/>
      <c r="BZ85" s="9"/>
      <c r="CA85" s="10"/>
      <c r="CB85" s="9"/>
      <c r="CC85" s="9"/>
      <c r="CD85" s="9"/>
      <c r="CE85" s="9"/>
      <c r="CF85" s="10"/>
      <c r="CG85" s="9"/>
      <c r="CH85" s="9"/>
      <c r="CI85" s="9"/>
      <c r="CJ85" s="9"/>
      <c r="CK85" s="10"/>
      <c r="CL85" s="9"/>
      <c r="CM85" s="9"/>
      <c r="CN85" s="9"/>
      <c r="CO85" s="9"/>
      <c r="CP85" s="10"/>
      <c r="CQ85" s="9"/>
      <c r="CR85" s="9"/>
      <c r="CS85" s="9"/>
      <c r="CT85" s="9"/>
      <c r="CU85" s="10"/>
      <c r="CV85" s="9"/>
      <c r="CW85" s="9"/>
      <c r="CX85" s="9"/>
      <c r="CY85" s="9"/>
      <c r="CZ85" s="10"/>
      <c r="DA85" s="9"/>
      <c r="DB85" s="9"/>
      <c r="DC85" s="9"/>
      <c r="DD85" s="9"/>
      <c r="DE85" s="10"/>
      <c r="DF85" s="9"/>
      <c r="DG85" s="9"/>
      <c r="DH85" s="9"/>
      <c r="DI85" s="9"/>
      <c r="DJ85" s="10"/>
      <c r="DK85" s="9"/>
      <c r="DL85" s="9"/>
      <c r="DM85" s="9"/>
      <c r="DN85" s="9"/>
      <c r="DO85" s="10"/>
      <c r="DP85" s="9"/>
      <c r="DQ85" s="9"/>
      <c r="DR85" s="9"/>
      <c r="DS85" s="9"/>
      <c r="DT85" s="10"/>
      <c r="DU85" s="9"/>
      <c r="DV85" s="9"/>
      <c r="DW85" s="9"/>
      <c r="DX85" s="9"/>
      <c r="DY85" s="10"/>
      <c r="DZ85" s="9"/>
      <c r="EA85" s="9"/>
      <c r="EB85" s="9"/>
      <c r="EC85" s="9"/>
      <c r="ED85" s="10"/>
      <c r="EE85" s="9"/>
      <c r="EF85" s="9"/>
      <c r="EG85" s="9"/>
      <c r="EH85" s="9"/>
      <c r="EI85" s="10"/>
      <c r="EJ85" s="9"/>
      <c r="EK85" s="9"/>
      <c r="EL85" s="9"/>
      <c r="EM85" s="9"/>
      <c r="EN85" s="10"/>
      <c r="EO85" s="9"/>
      <c r="EP85" s="9"/>
      <c r="EQ85" s="9"/>
      <c r="ER85" s="9"/>
      <c r="ES85" s="10"/>
      <c r="ET85" s="9"/>
      <c r="EU85" s="9"/>
      <c r="EV85" s="9"/>
      <c r="EW85" s="9"/>
      <c r="EX85" s="10"/>
      <c r="EY85" s="9"/>
      <c r="EZ85" s="9"/>
      <c r="FA85" s="9"/>
      <c r="FB85" s="9"/>
      <c r="FC85" s="10"/>
      <c r="FD85" s="9"/>
      <c r="FE85" s="9"/>
      <c r="FF85" s="9"/>
      <c r="FG85" s="9"/>
      <c r="FH85" s="10"/>
      <c r="FI85" s="9"/>
      <c r="FJ85" s="9"/>
      <c r="FK85" s="9"/>
      <c r="FL85" s="9"/>
      <c r="FM85" s="10"/>
      <c r="FN85" s="9"/>
      <c r="FO85" s="9"/>
      <c r="FP85" s="9"/>
      <c r="FQ85" s="9"/>
      <c r="FR85" s="10"/>
      <c r="FS85" s="9"/>
      <c r="FT85" s="9"/>
      <c r="FU85" s="9"/>
      <c r="FV85" s="9"/>
      <c r="FW85" s="10"/>
      <c r="FX85" s="9"/>
      <c r="FY85" s="9"/>
      <c r="FZ85" s="9"/>
      <c r="GA85" s="9"/>
      <c r="GB85" s="10"/>
      <c r="GC85" s="9"/>
      <c r="GD85" s="9"/>
      <c r="GE85" s="9"/>
      <c r="GF85" s="9"/>
      <c r="GG85" s="10"/>
      <c r="GH85" s="9"/>
      <c r="GI85" s="9"/>
      <c r="GJ85" s="9"/>
      <c r="GK85" s="9"/>
      <c r="GL85" s="10"/>
      <c r="GM85" s="9"/>
      <c r="GN85" s="9"/>
      <c r="GO85" s="9"/>
      <c r="GP85" s="9"/>
      <c r="GQ85" s="10"/>
      <c r="GR85" s="9"/>
      <c r="GS85" s="9"/>
      <c r="GT85" s="9"/>
      <c r="GU85" s="9"/>
      <c r="GV85" s="10"/>
      <c r="GW85" s="9"/>
      <c r="GX85" s="9"/>
      <c r="GY85" s="9"/>
      <c r="GZ85" s="9"/>
      <c r="HA85" s="10"/>
      <c r="HB85" s="9"/>
      <c r="HC85" s="9"/>
      <c r="HD85" s="9"/>
      <c r="HE85" s="9"/>
      <c r="HF85" s="10"/>
      <c r="HG85" s="9"/>
      <c r="HH85" s="9"/>
      <c r="HI85" s="9"/>
      <c r="HJ85" s="9"/>
      <c r="HK85" s="10"/>
      <c r="HL85" s="9"/>
      <c r="HM85" s="9"/>
      <c r="HN85" s="9"/>
      <c r="HO85" s="9"/>
      <c r="HP85" s="174"/>
    </row>
    <row r="86" spans="1:224" ht="9" x14ac:dyDescent="0.15"/>
    <row r="87" spans="1:224" ht="9" x14ac:dyDescent="0.15"/>
    <row r="88" spans="1:224" ht="9" x14ac:dyDescent="0.15">
      <c r="D88" s="410"/>
      <c r="E88" s="411"/>
      <c r="J88" s="411"/>
      <c r="O88" s="411"/>
      <c r="T88" s="411"/>
      <c r="Y88" s="411"/>
      <c r="AD88" s="411"/>
      <c r="AI88" s="411"/>
      <c r="AN88" s="411"/>
      <c r="AS88" s="411"/>
      <c r="AX88" s="411"/>
      <c r="BC88" s="411"/>
      <c r="BH88" s="411"/>
      <c r="BM88" s="411"/>
      <c r="BR88" s="411"/>
      <c r="BW88" s="411"/>
      <c r="CB88" s="411"/>
      <c r="CG88" s="411"/>
      <c r="CL88" s="411"/>
      <c r="CQ88" s="411"/>
      <c r="CV88" s="411"/>
      <c r="DA88" s="411"/>
      <c r="DF88" s="411"/>
      <c r="DK88" s="411"/>
      <c r="DP88" s="411"/>
      <c r="DT88" s="410"/>
      <c r="DU88" s="411"/>
      <c r="DZ88" s="411"/>
      <c r="EE88" s="411"/>
      <c r="EJ88" s="411"/>
      <c r="EO88" s="411"/>
      <c r="ET88" s="411"/>
      <c r="EY88" s="411"/>
      <c r="FD88" s="411"/>
      <c r="FI88" s="411"/>
      <c r="FN88" s="411"/>
      <c r="FS88" s="411"/>
      <c r="FX88" s="411"/>
      <c r="GC88" s="411"/>
      <c r="GH88" s="411"/>
      <c r="GM88" s="411"/>
      <c r="GR88" s="411"/>
      <c r="GW88" s="411"/>
      <c r="HB88" s="411"/>
      <c r="HG88" s="411"/>
      <c r="HL88" s="411"/>
      <c r="HP88" s="412"/>
    </row>
    <row r="89" spans="1:224" ht="9" x14ac:dyDescent="0.15">
      <c r="HP89" s="711"/>
    </row>
    <row r="90" spans="1:224" ht="9" x14ac:dyDescent="0.15">
      <c r="E90" s="413"/>
      <c r="F90" s="412"/>
      <c r="G90" s="412"/>
      <c r="H90" s="412"/>
      <c r="I90" s="412"/>
      <c r="J90" s="413"/>
      <c r="K90" s="412"/>
      <c r="L90" s="412"/>
      <c r="M90" s="412"/>
      <c r="N90" s="412"/>
      <c r="O90" s="413"/>
      <c r="P90" s="412"/>
      <c r="Q90" s="412"/>
      <c r="R90" s="412"/>
      <c r="S90" s="412"/>
      <c r="T90" s="413"/>
      <c r="U90" s="412"/>
      <c r="V90" s="412"/>
      <c r="W90" s="412"/>
      <c r="X90" s="412"/>
      <c r="Y90" s="413"/>
      <c r="Z90" s="412"/>
      <c r="AA90" s="412"/>
      <c r="AB90" s="412"/>
      <c r="AC90" s="412"/>
      <c r="AD90" s="413"/>
      <c r="AE90" s="412"/>
      <c r="AF90" s="412"/>
      <c r="AG90" s="412"/>
      <c r="AH90" s="412"/>
      <c r="AI90" s="413"/>
      <c r="AJ90" s="412"/>
      <c r="AK90" s="412"/>
      <c r="AL90" s="412"/>
      <c r="AM90" s="412"/>
      <c r="AN90" s="413"/>
      <c r="AO90" s="412"/>
      <c r="AP90" s="412"/>
      <c r="AQ90" s="412"/>
      <c r="AR90" s="412"/>
      <c r="AS90" s="413"/>
      <c r="AT90" s="412"/>
      <c r="AU90" s="412"/>
      <c r="AV90" s="412"/>
      <c r="AW90" s="412"/>
      <c r="AX90" s="413"/>
      <c r="AY90" s="412"/>
      <c r="AZ90" s="412"/>
      <c r="BA90" s="412"/>
      <c r="BB90" s="412"/>
      <c r="BC90" s="413"/>
      <c r="BD90" s="412"/>
      <c r="BE90" s="412"/>
      <c r="BF90" s="412"/>
      <c r="BG90" s="412"/>
      <c r="BH90" s="413"/>
      <c r="BI90" s="412"/>
      <c r="BJ90" s="412"/>
      <c r="BK90" s="412"/>
      <c r="BL90" s="412"/>
      <c r="BM90" s="413"/>
      <c r="BN90" s="412"/>
      <c r="BO90" s="412"/>
      <c r="BP90" s="412"/>
      <c r="BQ90" s="412"/>
      <c r="BR90" s="413"/>
      <c r="BS90" s="412"/>
      <c r="BT90" s="412"/>
      <c r="BU90" s="412"/>
      <c r="BV90" s="412"/>
      <c r="BW90" s="413"/>
      <c r="BX90" s="412"/>
      <c r="BY90" s="412"/>
      <c r="BZ90" s="412"/>
      <c r="CA90" s="412"/>
      <c r="CB90" s="413"/>
      <c r="CC90" s="412"/>
      <c r="CD90" s="412"/>
      <c r="CE90" s="412"/>
      <c r="CF90" s="412"/>
      <c r="CG90" s="413"/>
      <c r="CH90" s="412"/>
      <c r="CI90" s="412"/>
      <c r="CJ90" s="412"/>
      <c r="CK90" s="412"/>
      <c r="CL90" s="413"/>
      <c r="CM90" s="412"/>
      <c r="CN90" s="412"/>
      <c r="CO90" s="412"/>
      <c r="CP90" s="412"/>
      <c r="CQ90" s="413"/>
      <c r="CR90" s="412"/>
      <c r="CS90" s="412"/>
      <c r="CT90" s="412"/>
      <c r="CU90" s="412"/>
      <c r="CV90" s="413"/>
      <c r="CW90" s="412"/>
      <c r="CX90" s="412"/>
      <c r="CY90" s="412"/>
      <c r="CZ90" s="412"/>
      <c r="DA90" s="413"/>
      <c r="DB90" s="412"/>
      <c r="DC90" s="412"/>
      <c r="DD90" s="412"/>
      <c r="DE90" s="412"/>
      <c r="DF90" s="413"/>
      <c r="DG90" s="413"/>
      <c r="DH90" s="412"/>
      <c r="DI90" s="412"/>
      <c r="DJ90" s="412"/>
      <c r="DK90" s="413"/>
      <c r="DL90" s="412"/>
      <c r="DM90" s="412"/>
      <c r="DN90" s="412"/>
      <c r="DO90" s="412"/>
      <c r="DP90" s="413"/>
      <c r="DU90" s="413"/>
      <c r="DV90" s="412"/>
      <c r="DW90" s="412"/>
      <c r="DX90" s="412"/>
      <c r="DY90" s="412"/>
      <c r="DZ90" s="413"/>
      <c r="EA90" s="412"/>
      <c r="EB90" s="412"/>
      <c r="EC90" s="412"/>
      <c r="ED90" s="412"/>
      <c r="EE90" s="413"/>
      <c r="EF90" s="412"/>
      <c r="EG90" s="412"/>
      <c r="EH90" s="412"/>
      <c r="EI90" s="412"/>
      <c r="EJ90" s="413"/>
      <c r="EK90" s="412"/>
      <c r="EL90" s="412"/>
      <c r="EM90" s="412"/>
      <c r="EN90" s="412"/>
      <c r="EO90" s="413"/>
      <c r="EP90" s="412"/>
      <c r="EQ90" s="412"/>
      <c r="ER90" s="412"/>
      <c r="ES90" s="412"/>
      <c r="ET90" s="413"/>
      <c r="EU90" s="412"/>
      <c r="EV90" s="412"/>
      <c r="EW90" s="412"/>
      <c r="EX90" s="412"/>
      <c r="EY90" s="413"/>
      <c r="EZ90" s="412"/>
      <c r="FA90" s="412"/>
      <c r="FB90" s="412"/>
      <c r="FC90" s="412"/>
      <c r="FD90" s="413"/>
      <c r="FE90" s="412"/>
      <c r="FF90" s="412"/>
      <c r="FG90" s="412"/>
      <c r="FH90" s="412"/>
      <c r="FI90" s="413"/>
      <c r="FJ90" s="412"/>
      <c r="FK90" s="412"/>
      <c r="FL90" s="412"/>
      <c r="FM90" s="412"/>
      <c r="FN90" s="413"/>
      <c r="FO90" s="412"/>
      <c r="FP90" s="412"/>
      <c r="FQ90" s="412"/>
      <c r="FR90" s="412"/>
      <c r="FS90" s="413"/>
      <c r="FT90" s="412"/>
      <c r="FU90" s="412"/>
      <c r="FV90" s="412"/>
      <c r="FW90" s="412"/>
      <c r="FX90" s="413"/>
      <c r="FY90" s="412"/>
      <c r="FZ90" s="412"/>
      <c r="GA90" s="412"/>
      <c r="GB90" s="412"/>
      <c r="GC90" s="413"/>
      <c r="GD90" s="412"/>
      <c r="GE90" s="412"/>
      <c r="GF90" s="412"/>
      <c r="GG90" s="412"/>
      <c r="GH90" s="413"/>
      <c r="GI90" s="412"/>
      <c r="GJ90" s="412"/>
      <c r="GK90" s="412"/>
      <c r="GL90" s="412"/>
      <c r="GM90" s="413"/>
      <c r="GN90" s="412"/>
      <c r="GO90" s="412"/>
      <c r="GP90" s="412"/>
      <c r="GQ90" s="412"/>
      <c r="GR90" s="413"/>
      <c r="GS90" s="412"/>
      <c r="GT90" s="412"/>
      <c r="GU90" s="412"/>
      <c r="GV90" s="412"/>
      <c r="GW90" s="413"/>
      <c r="GX90" s="412"/>
      <c r="GY90" s="412"/>
      <c r="GZ90" s="412"/>
      <c r="HA90" s="412"/>
      <c r="HB90" s="413"/>
      <c r="HC90" s="412"/>
      <c r="HD90" s="412"/>
      <c r="HE90" s="412"/>
      <c r="HF90" s="412"/>
      <c r="HG90" s="413"/>
      <c r="HH90" s="412"/>
      <c r="HI90" s="412"/>
      <c r="HJ90" s="412"/>
      <c r="HK90" s="412"/>
      <c r="HL90" s="413"/>
      <c r="HM90" s="412"/>
      <c r="HN90" s="412"/>
      <c r="HO90" s="412"/>
    </row>
    <row r="91" spans="1:224" ht="9" x14ac:dyDescent="0.15">
      <c r="HP91" s="711"/>
    </row>
    <row r="92" spans="1:224" ht="9" x14ac:dyDescent="0.15">
      <c r="HP92" s="711"/>
    </row>
    <row r="93" spans="1:224" ht="9" x14ac:dyDescent="0.15"/>
    <row r="94" spans="1:224" ht="9" x14ac:dyDescent="0.15"/>
    <row r="95" spans="1:224" ht="9" x14ac:dyDescent="0.15">
      <c r="HP95" s="711"/>
    </row>
    <row r="96" spans="1:224" ht="9" x14ac:dyDescent="0.15"/>
    <row r="97" ht="9" x14ac:dyDescent="0.15"/>
    <row r="98" ht="9" x14ac:dyDescent="0.15"/>
    <row r="99" ht="9" x14ac:dyDescent="0.15"/>
    <row r="100" ht="9" x14ac:dyDescent="0.15"/>
    <row r="101" ht="9" x14ac:dyDescent="0.15"/>
    <row r="102" ht="9" x14ac:dyDescent="0.15"/>
    <row r="103" ht="9" x14ac:dyDescent="0.15"/>
    <row r="104" ht="9" x14ac:dyDescent="0.15"/>
    <row r="105" ht="9" x14ac:dyDescent="0.15"/>
    <row r="106" ht="9" x14ac:dyDescent="0.15"/>
    <row r="107" ht="9" x14ac:dyDescent="0.15"/>
    <row r="108" ht="9" x14ac:dyDescent="0.15"/>
    <row r="109" ht="9" x14ac:dyDescent="0.15"/>
    <row r="110" ht="9" x14ac:dyDescent="0.15"/>
    <row r="111" ht="9" x14ac:dyDescent="0.15"/>
    <row r="112" ht="9" x14ac:dyDescent="0.15"/>
    <row r="113" ht="9" x14ac:dyDescent="0.15"/>
    <row r="114" ht="9" x14ac:dyDescent="0.15"/>
    <row r="115" ht="9" x14ac:dyDescent="0.15"/>
    <row r="116" ht="9" x14ac:dyDescent="0.15"/>
    <row r="117" ht="9" x14ac:dyDescent="0.15"/>
    <row r="118" ht="9" x14ac:dyDescent="0.15"/>
    <row r="119" ht="9" x14ac:dyDescent="0.15"/>
    <row r="120" ht="9" x14ac:dyDescent="0.15"/>
    <row r="121" ht="9" x14ac:dyDescent="0.15"/>
    <row r="122" ht="9" x14ac:dyDescent="0.15"/>
    <row r="123" ht="9" x14ac:dyDescent="0.15"/>
    <row r="124" ht="9" x14ac:dyDescent="0.15"/>
    <row r="125" ht="9" x14ac:dyDescent="0.15"/>
    <row r="126" ht="9" x14ac:dyDescent="0.15"/>
    <row r="127" ht="9" x14ac:dyDescent="0.15"/>
    <row r="128" ht="9" x14ac:dyDescent="0.15"/>
    <row r="129" ht="9" x14ac:dyDescent="0.15"/>
    <row r="130" ht="9" x14ac:dyDescent="0.15"/>
    <row r="131" ht="9" x14ac:dyDescent="0.15"/>
    <row r="132" ht="9" x14ac:dyDescent="0.15"/>
    <row r="133" ht="9" x14ac:dyDescent="0.15"/>
    <row r="134" ht="9" x14ac:dyDescent="0.15"/>
    <row r="135" ht="9" x14ac:dyDescent="0.15"/>
    <row r="136" ht="9" x14ac:dyDescent="0.15"/>
    <row r="137" ht="9" x14ac:dyDescent="0.15"/>
    <row r="138" ht="9" x14ac:dyDescent="0.15"/>
    <row r="139" ht="9" x14ac:dyDescent="0.15"/>
    <row r="140" ht="9" x14ac:dyDescent="0.15"/>
    <row r="141" ht="9" x14ac:dyDescent="0.15"/>
    <row r="142" ht="9" x14ac:dyDescent="0.15"/>
    <row r="143" ht="9" x14ac:dyDescent="0.15"/>
    <row r="144" ht="9" x14ac:dyDescent="0.15"/>
    <row r="145" ht="9" x14ac:dyDescent="0.15"/>
    <row r="146" ht="9" x14ac:dyDescent="0.15"/>
    <row r="147" ht="9" x14ac:dyDescent="0.15"/>
    <row r="148" ht="9" x14ac:dyDescent="0.15"/>
    <row r="149" ht="9" x14ac:dyDescent="0.15"/>
    <row r="150" ht="9" x14ac:dyDescent="0.15"/>
    <row r="151" ht="9" x14ac:dyDescent="0.15"/>
    <row r="152" ht="9" x14ac:dyDescent="0.15"/>
    <row r="153" ht="9" x14ac:dyDescent="0.15"/>
    <row r="154" ht="9" x14ac:dyDescent="0.15"/>
    <row r="155" ht="9" x14ac:dyDescent="0.15"/>
    <row r="156" ht="9" x14ac:dyDescent="0.15"/>
  </sheetData>
  <mergeCells count="2">
    <mergeCell ref="C7:EI7"/>
    <mergeCell ref="A83:C85"/>
  </mergeCells>
  <phoneticPr fontId="8" type="noConversion"/>
  <pageMargins left="0.59055118110236227" right="0" top="0" bottom="0.59055118110236227" header="0" footer="0.51181102362204722"/>
  <pageSetup paperSize="9" scale="50" orientation="landscape" horizontalDpi="180" verticalDpi="180" r:id="rId1"/>
  <headerFooter alignWithMargins="0"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B0D1-8A18-4A67-B3E0-B75BBDB7E37C}">
  <sheetPr>
    <pageSetUpPr fitToPage="1"/>
  </sheetPr>
  <dimension ref="A1:K185"/>
  <sheetViews>
    <sheetView showGridLines="0" showZeros="0" tabSelected="1" workbookViewId="0">
      <selection activeCell="J97" sqref="J97"/>
    </sheetView>
  </sheetViews>
  <sheetFormatPr defaultRowHeight="12.75" x14ac:dyDescent="0.2"/>
  <cols>
    <col min="1" max="1" width="9" customWidth="1"/>
    <col min="2" max="5" width="11" customWidth="1"/>
    <col min="6" max="6" width="8.28515625" customWidth="1"/>
    <col min="7" max="7" width="5.28515625" customWidth="1"/>
    <col min="8" max="8" width="2" customWidth="1"/>
    <col min="11" max="11" width="13.140625" customWidth="1"/>
  </cols>
  <sheetData>
    <row r="1" spans="1:11" x14ac:dyDescent="0.2">
      <c r="A1" s="274"/>
      <c r="B1" s="244"/>
      <c r="C1" s="245"/>
      <c r="D1" s="246"/>
      <c r="E1" s="247"/>
      <c r="F1" s="247"/>
      <c r="G1" s="248"/>
    </row>
    <row r="2" spans="1:11" x14ac:dyDescent="0.2">
      <c r="A2" s="274"/>
      <c r="B2" s="244"/>
      <c r="C2" s="245"/>
      <c r="D2" s="246"/>
      <c r="E2" s="247"/>
      <c r="F2" s="247"/>
      <c r="G2" s="248"/>
    </row>
    <row r="3" spans="1:11" x14ac:dyDescent="0.2">
      <c r="A3" s="274"/>
      <c r="B3" s="244"/>
      <c r="C3" s="245"/>
      <c r="D3" s="246"/>
      <c r="E3" s="247"/>
      <c r="F3" s="247"/>
      <c r="G3" s="248"/>
    </row>
    <row r="4" spans="1:11" x14ac:dyDescent="0.2">
      <c r="A4" s="249"/>
      <c r="B4" s="244"/>
      <c r="C4" s="245"/>
      <c r="D4" s="246"/>
      <c r="E4" s="247"/>
      <c r="F4" s="247"/>
      <c r="G4" s="248"/>
    </row>
    <row r="5" spans="1:11" x14ac:dyDescent="0.2">
      <c r="A5" s="244"/>
      <c r="B5" s="244"/>
      <c r="C5" s="245"/>
      <c r="D5" s="246"/>
      <c r="E5" s="247"/>
      <c r="F5" s="247"/>
      <c r="G5" s="248"/>
    </row>
    <row r="6" spans="1:11" x14ac:dyDescent="0.2">
      <c r="A6" s="244"/>
      <c r="B6" s="244"/>
      <c r="C6" s="245"/>
      <c r="D6" s="246"/>
      <c r="E6" s="247"/>
      <c r="F6" s="247"/>
      <c r="G6" s="248"/>
    </row>
    <row r="7" spans="1:11" x14ac:dyDescent="0.2">
      <c r="A7" s="244"/>
      <c r="B7" s="244"/>
      <c r="C7" s="245"/>
      <c r="D7" s="246"/>
      <c r="E7" s="247"/>
      <c r="F7" s="247"/>
      <c r="G7" s="248"/>
    </row>
    <row r="8" spans="1:11" ht="15" x14ac:dyDescent="0.2">
      <c r="A8" s="485" t="s">
        <v>253</v>
      </c>
      <c r="B8" s="250"/>
      <c r="C8" s="251"/>
      <c r="D8" s="251"/>
      <c r="E8" s="252"/>
      <c r="F8" s="252"/>
      <c r="G8" s="253"/>
    </row>
    <row r="9" spans="1:11" x14ac:dyDescent="0.2">
      <c r="A9" s="249"/>
      <c r="B9" s="244"/>
      <c r="C9" s="245"/>
      <c r="D9" s="246"/>
      <c r="E9" s="247"/>
      <c r="F9" s="247"/>
      <c r="G9" s="248"/>
    </row>
    <row r="10" spans="1:11" x14ac:dyDescent="0.2">
      <c r="A10" s="148" t="s">
        <v>34</v>
      </c>
      <c r="B10" s="2" t="str">
        <f>Planilha!B10</f>
        <v>OBRA DE RECUPERAÇÃO DAS FACHADAS E DAS COBERTURAS</v>
      </c>
      <c r="C10" s="245"/>
      <c r="D10" s="246"/>
      <c r="E10" s="247"/>
      <c r="F10" s="254"/>
      <c r="G10" s="248"/>
    </row>
    <row r="11" spans="1:11" x14ac:dyDescent="0.2">
      <c r="A11" s="255"/>
      <c r="B11" s="2" t="str">
        <f>Planilha!B11</f>
        <v>DOS PRÉDIOS E DO MURO DO IGM/FIOCRUZ-BA</v>
      </c>
      <c r="C11" s="245"/>
      <c r="D11" s="246"/>
      <c r="E11" s="247"/>
      <c r="F11" s="254"/>
      <c r="G11" s="248"/>
    </row>
    <row r="12" spans="1:11" x14ac:dyDescent="0.2">
      <c r="A12" s="255"/>
      <c r="B12" s="2">
        <f>Planilha!B12</f>
        <v>0</v>
      </c>
      <c r="C12" s="245"/>
      <c r="D12" s="246"/>
      <c r="E12" s="246"/>
      <c r="F12" s="246"/>
      <c r="G12" s="246"/>
    </row>
    <row r="13" spans="1:11" x14ac:dyDescent="0.2">
      <c r="A13" s="1" t="s">
        <v>179</v>
      </c>
      <c r="B13" s="2" t="str">
        <f>Planilha!B13</f>
        <v>IGM</v>
      </c>
      <c r="C13" s="245"/>
      <c r="D13" s="246"/>
      <c r="E13" s="247"/>
      <c r="F13" s="247"/>
      <c r="G13" s="248"/>
    </row>
    <row r="14" spans="1:11" x14ac:dyDescent="0.2">
      <c r="A14" s="148"/>
      <c r="B14" s="244">
        <f>Planilha!B14</f>
        <v>0</v>
      </c>
      <c r="C14" s="245"/>
      <c r="D14" s="246"/>
      <c r="E14" s="247"/>
      <c r="F14" s="247"/>
      <c r="G14" s="248"/>
    </row>
    <row r="15" spans="1:11" x14ac:dyDescent="0.2">
      <c r="A15" s="255" t="s">
        <v>256</v>
      </c>
      <c r="B15" s="255" t="s">
        <v>261</v>
      </c>
      <c r="C15" s="1"/>
      <c r="D15" s="1"/>
      <c r="E15" s="1"/>
      <c r="F15" s="1"/>
      <c r="G15" s="1"/>
    </row>
    <row r="16" spans="1:11" x14ac:dyDescent="0.2">
      <c r="A16" s="428" t="s">
        <v>241</v>
      </c>
      <c r="B16" s="429" t="s">
        <v>28</v>
      </c>
      <c r="C16" s="430"/>
      <c r="D16" s="430"/>
      <c r="E16" s="430"/>
      <c r="F16" s="431"/>
      <c r="G16" s="428" t="s">
        <v>242</v>
      </c>
      <c r="H16" s="432"/>
      <c r="I16" s="433" t="s">
        <v>243</v>
      </c>
      <c r="J16" s="434" t="s">
        <v>244</v>
      </c>
      <c r="K16" s="435" t="s">
        <v>245</v>
      </c>
    </row>
    <row r="17" spans="1:11" ht="13.5" thickBot="1" x14ac:dyDescent="0.25">
      <c r="A17" s="578"/>
      <c r="B17" s="578"/>
      <c r="C17" s="578"/>
      <c r="D17" s="578"/>
      <c r="E17" s="578"/>
      <c r="F17" s="578"/>
      <c r="G17" s="579"/>
      <c r="H17" s="578"/>
      <c r="I17" s="578"/>
      <c r="J17" s="579"/>
      <c r="K17" s="578"/>
    </row>
    <row r="18" spans="1:11" x14ac:dyDescent="0.2">
      <c r="A18" s="580" t="s">
        <v>798</v>
      </c>
      <c r="B18" s="581" t="s">
        <v>799</v>
      </c>
      <c r="C18" s="582"/>
      <c r="D18" s="582"/>
      <c r="E18" s="582"/>
      <c r="F18" s="582"/>
      <c r="G18" s="583"/>
      <c r="H18" s="584"/>
      <c r="I18" s="584"/>
      <c r="J18" s="585"/>
      <c r="K18" s="586"/>
    </row>
    <row r="19" spans="1:11" x14ac:dyDescent="0.2">
      <c r="A19" s="587" t="s">
        <v>800</v>
      </c>
      <c r="B19" s="588" t="s">
        <v>28</v>
      </c>
      <c r="C19" s="589"/>
      <c r="D19" s="589"/>
      <c r="E19" s="589"/>
      <c r="F19" s="589"/>
      <c r="G19" s="590" t="s">
        <v>242</v>
      </c>
      <c r="H19" s="742" t="s">
        <v>243</v>
      </c>
      <c r="I19" s="742"/>
      <c r="J19" s="590" t="s">
        <v>244</v>
      </c>
      <c r="K19" s="591" t="s">
        <v>245</v>
      </c>
    </row>
    <row r="20" spans="1:11" x14ac:dyDescent="0.2">
      <c r="A20" s="592"/>
      <c r="B20" s="743" t="s">
        <v>801</v>
      </c>
      <c r="C20" s="743"/>
      <c r="D20" s="743"/>
      <c r="E20" s="743"/>
      <c r="F20" s="743"/>
      <c r="G20" s="594" t="s">
        <v>802</v>
      </c>
      <c r="I20" s="595"/>
      <c r="J20" s="596"/>
      <c r="K20" s="597">
        <f>J20*I20</f>
        <v>0</v>
      </c>
    </row>
    <row r="21" spans="1:11" x14ac:dyDescent="0.2">
      <c r="A21" s="592"/>
      <c r="B21" s="743" t="s">
        <v>803</v>
      </c>
      <c r="C21" s="743"/>
      <c r="D21" s="743"/>
      <c r="E21" s="743"/>
      <c r="F21" s="743"/>
      <c r="G21" s="594" t="s">
        <v>242</v>
      </c>
      <c r="I21" s="598"/>
      <c r="J21" s="596"/>
      <c r="K21" s="597">
        <f>J21*I21</f>
        <v>0</v>
      </c>
    </row>
    <row r="22" spans="1:11" x14ac:dyDescent="0.2">
      <c r="A22" s="592"/>
      <c r="B22" s="743" t="s">
        <v>804</v>
      </c>
      <c r="C22" s="743"/>
      <c r="D22" s="743"/>
      <c r="E22" s="743"/>
      <c r="F22" s="743"/>
      <c r="G22" s="594" t="s">
        <v>802</v>
      </c>
      <c r="I22" s="599"/>
      <c r="J22" s="596"/>
      <c r="K22" s="597">
        <f>J22*I22</f>
        <v>0</v>
      </c>
    </row>
    <row r="23" spans="1:11" x14ac:dyDescent="0.2">
      <c r="A23" s="592"/>
      <c r="B23" s="743" t="s">
        <v>805</v>
      </c>
      <c r="C23" s="743"/>
      <c r="D23" s="743"/>
      <c r="E23" s="743"/>
      <c r="F23" s="743"/>
      <c r="G23" s="594" t="s">
        <v>802</v>
      </c>
      <c r="I23" s="599"/>
      <c r="J23" s="596"/>
      <c r="K23" s="597">
        <f>J23*I23</f>
        <v>0</v>
      </c>
    </row>
    <row r="24" spans="1:11" ht="13.5" thickBot="1" x14ac:dyDescent="0.25">
      <c r="A24" s="600" t="s">
        <v>7</v>
      </c>
      <c r="B24" s="601"/>
      <c r="C24" s="601"/>
      <c r="D24" s="602"/>
      <c r="E24" s="601"/>
      <c r="F24" s="601"/>
      <c r="G24" s="603"/>
      <c r="H24" s="604"/>
      <c r="I24" s="604"/>
      <c r="J24" s="603"/>
      <c r="K24" s="605">
        <f>SUM(K20:K23)</f>
        <v>0</v>
      </c>
    </row>
    <row r="25" spans="1:11" x14ac:dyDescent="0.2">
      <c r="A25" s="580" t="s">
        <v>806</v>
      </c>
      <c r="B25" s="744" t="s">
        <v>807</v>
      </c>
      <c r="C25" s="744"/>
      <c r="D25" s="744"/>
      <c r="E25" s="744"/>
      <c r="F25" s="744"/>
      <c r="G25" s="744"/>
      <c r="H25" s="744"/>
      <c r="I25" s="744"/>
      <c r="J25" s="744"/>
      <c r="K25" s="606" t="s">
        <v>589</v>
      </c>
    </row>
    <row r="26" spans="1:11" x14ac:dyDescent="0.2">
      <c r="A26" s="587" t="s">
        <v>241</v>
      </c>
      <c r="B26" s="588" t="s">
        <v>28</v>
      </c>
      <c r="C26" s="589"/>
      <c r="D26" s="589"/>
      <c r="E26" s="589"/>
      <c r="F26" s="589"/>
      <c r="G26" s="590" t="s">
        <v>242</v>
      </c>
      <c r="H26" s="742" t="s">
        <v>243</v>
      </c>
      <c r="I26" s="742"/>
      <c r="J26" s="590" t="s">
        <v>244</v>
      </c>
      <c r="K26" s="591" t="s">
        <v>245</v>
      </c>
    </row>
    <row r="27" spans="1:11" x14ac:dyDescent="0.2">
      <c r="A27" s="607"/>
      <c r="B27" s="608" t="s">
        <v>808</v>
      </c>
      <c r="C27" s="609"/>
      <c r="D27" s="609"/>
      <c r="E27" s="609"/>
      <c r="F27" s="609"/>
      <c r="G27" s="610" t="s">
        <v>242</v>
      </c>
      <c r="H27" s="609"/>
      <c r="I27" s="611"/>
      <c r="J27" s="610"/>
      <c r="K27" s="612">
        <f>J27*I27</f>
        <v>0</v>
      </c>
    </row>
    <row r="28" spans="1:11" x14ac:dyDescent="0.2">
      <c r="A28" s="613"/>
      <c r="B28" s="424" t="s">
        <v>809</v>
      </c>
      <c r="C28" s="589"/>
      <c r="D28" s="589"/>
      <c r="E28" s="589"/>
      <c r="F28" s="589"/>
      <c r="G28" s="614" t="s">
        <v>249</v>
      </c>
      <c r="H28" s="589"/>
      <c r="I28" s="615"/>
      <c r="J28" s="614"/>
      <c r="K28" s="597">
        <f>J28*I28</f>
        <v>0</v>
      </c>
    </row>
    <row r="29" spans="1:11" ht="13.5" thickBot="1" x14ac:dyDescent="0.25">
      <c r="A29" s="600" t="s">
        <v>7</v>
      </c>
      <c r="B29" s="616"/>
      <c r="C29" s="617"/>
      <c r="D29" s="617"/>
      <c r="E29" s="617"/>
      <c r="F29" s="617"/>
      <c r="G29" s="618"/>
      <c r="H29" s="617"/>
      <c r="I29" s="617"/>
      <c r="J29" s="618"/>
      <c r="K29" s="605">
        <f>SUM(K27:K28)</f>
        <v>0</v>
      </c>
    </row>
    <row r="30" spans="1:11" x14ac:dyDescent="0.2">
      <c r="A30" s="580" t="s">
        <v>810</v>
      </c>
      <c r="B30" s="619" t="s">
        <v>811</v>
      </c>
      <c r="C30" s="619"/>
      <c r="D30" s="619"/>
      <c r="E30" s="619"/>
      <c r="F30" s="619"/>
      <c r="G30" s="620"/>
      <c r="H30" s="619"/>
      <c r="I30" s="620"/>
      <c r="J30" s="621"/>
      <c r="K30" s="622" t="s">
        <v>21</v>
      </c>
    </row>
    <row r="31" spans="1:11" x14ac:dyDescent="0.2">
      <c r="A31" s="623" t="s">
        <v>241</v>
      </c>
      <c r="B31" s="624" t="s">
        <v>28</v>
      </c>
      <c r="C31" s="624"/>
      <c r="D31" s="624"/>
      <c r="E31" s="624"/>
      <c r="F31" s="624"/>
      <c r="G31" s="625" t="s">
        <v>242</v>
      </c>
      <c r="H31" s="745" t="s">
        <v>243</v>
      </c>
      <c r="I31" s="745"/>
      <c r="J31" s="625" t="s">
        <v>244</v>
      </c>
      <c r="K31" s="626" t="s">
        <v>245</v>
      </c>
    </row>
    <row r="32" spans="1:11" x14ac:dyDescent="0.2">
      <c r="A32" s="627"/>
      <c r="B32" s="743" t="s">
        <v>812</v>
      </c>
      <c r="C32" s="743"/>
      <c r="D32" s="743"/>
      <c r="E32" s="743"/>
      <c r="F32" s="743"/>
      <c r="G32" s="610" t="s">
        <v>249</v>
      </c>
      <c r="H32" s="746"/>
      <c r="I32" s="746"/>
      <c r="J32" s="628"/>
      <c r="K32" s="597">
        <f>H32*J32</f>
        <v>0</v>
      </c>
    </row>
    <row r="33" spans="1:11" x14ac:dyDescent="0.2">
      <c r="A33" s="627"/>
      <c r="B33" s="743" t="s">
        <v>813</v>
      </c>
      <c r="C33" s="743"/>
      <c r="D33" s="743"/>
      <c r="E33" s="743"/>
      <c r="F33" s="743"/>
      <c r="G33" s="610" t="s">
        <v>249</v>
      </c>
      <c r="H33" s="746"/>
      <c r="I33" s="746"/>
      <c r="J33" s="628"/>
      <c r="K33" s="597">
        <f>H33*J33</f>
        <v>0</v>
      </c>
    </row>
    <row r="34" spans="1:11" x14ac:dyDescent="0.2">
      <c r="A34" s="627"/>
      <c r="B34" s="743" t="s">
        <v>814</v>
      </c>
      <c r="C34" s="743"/>
      <c r="D34" s="743"/>
      <c r="E34" s="743"/>
      <c r="F34" s="743"/>
      <c r="G34" s="610" t="s">
        <v>21</v>
      </c>
      <c r="H34" s="746"/>
      <c r="I34" s="746"/>
      <c r="J34" s="628"/>
      <c r="K34" s="597">
        <f>H34*J34</f>
        <v>0</v>
      </c>
    </row>
    <row r="35" spans="1:11" x14ac:dyDescent="0.2">
      <c r="A35" s="627"/>
      <c r="B35" s="743" t="s">
        <v>815</v>
      </c>
      <c r="C35" s="743"/>
      <c r="D35" s="743"/>
      <c r="E35" s="743"/>
      <c r="F35" s="743"/>
      <c r="G35" s="610" t="s">
        <v>249</v>
      </c>
      <c r="H35" s="746"/>
      <c r="I35" s="746"/>
      <c r="J35" s="628"/>
      <c r="K35" s="597">
        <f>H35*J35</f>
        <v>0</v>
      </c>
    </row>
    <row r="36" spans="1:11" x14ac:dyDescent="0.2">
      <c r="A36" s="629" t="s">
        <v>219</v>
      </c>
      <c r="B36" s="747" t="s">
        <v>816</v>
      </c>
      <c r="C36" s="747"/>
      <c r="D36" s="747"/>
      <c r="E36" s="747"/>
      <c r="F36" s="747"/>
      <c r="G36" s="630" t="s">
        <v>169</v>
      </c>
      <c r="H36" s="748"/>
      <c r="I36" s="748"/>
      <c r="J36" s="630"/>
      <c r="K36" s="631">
        <f>(K32+K35+K33+K34)*0.02</f>
        <v>0</v>
      </c>
    </row>
    <row r="37" spans="1:11" x14ac:dyDescent="0.2">
      <c r="A37" s="632" t="s">
        <v>7</v>
      </c>
      <c r="B37" s="609"/>
      <c r="C37" s="609"/>
      <c r="D37" s="609"/>
      <c r="E37" s="609"/>
      <c r="F37" s="609"/>
      <c r="G37" s="610"/>
      <c r="H37" s="609"/>
      <c r="I37" s="610"/>
      <c r="J37" s="610"/>
      <c r="K37" s="633">
        <f>SUM(K32:K36)</f>
        <v>0</v>
      </c>
    </row>
    <row r="38" spans="1:11" x14ac:dyDescent="0.2">
      <c r="A38" s="634"/>
      <c r="B38" s="635"/>
      <c r="C38" s="636"/>
      <c r="D38" s="636"/>
      <c r="E38" s="636"/>
      <c r="F38" s="636"/>
      <c r="G38" s="637"/>
      <c r="H38" s="636"/>
      <c r="I38" s="636"/>
      <c r="J38" s="638"/>
      <c r="K38" s="639"/>
    </row>
    <row r="39" spans="1:11" x14ac:dyDescent="0.2">
      <c r="A39" s="632"/>
      <c r="B39" s="749" t="s">
        <v>817</v>
      </c>
      <c r="C39" s="749"/>
      <c r="D39" s="749"/>
      <c r="E39" s="749"/>
      <c r="F39" s="749"/>
      <c r="G39" s="749"/>
      <c r="H39" s="749"/>
      <c r="I39" s="749"/>
      <c r="J39" s="590" t="s">
        <v>169</v>
      </c>
      <c r="K39" s="640"/>
    </row>
    <row r="40" spans="1:11" x14ac:dyDescent="0.2">
      <c r="A40" s="623"/>
      <c r="B40" s="624" t="s">
        <v>28</v>
      </c>
      <c r="C40" s="624"/>
      <c r="D40" s="624"/>
      <c r="E40" s="624"/>
      <c r="F40" s="624"/>
      <c r="G40" s="625" t="s">
        <v>242</v>
      </c>
      <c r="H40" s="745" t="s">
        <v>243</v>
      </c>
      <c r="I40" s="745"/>
      <c r="J40" s="625" t="s">
        <v>244</v>
      </c>
      <c r="K40" s="626" t="s">
        <v>245</v>
      </c>
    </row>
    <row r="41" spans="1:11" x14ac:dyDescent="0.2">
      <c r="A41" s="641"/>
      <c r="B41" s="642" t="s">
        <v>818</v>
      </c>
      <c r="C41" s="589"/>
      <c r="D41" s="589"/>
      <c r="E41" s="589"/>
      <c r="F41" s="589"/>
      <c r="G41" s="643" t="s">
        <v>21</v>
      </c>
      <c r="H41" s="589"/>
      <c r="I41" s="644">
        <f>K37</f>
        <v>0</v>
      </c>
      <c r="J41" s="645">
        <v>9</v>
      </c>
      <c r="K41" s="597">
        <f>I41*J41</f>
        <v>0</v>
      </c>
    </row>
    <row r="42" spans="1:11" ht="13.5" thickBot="1" x14ac:dyDescent="0.25">
      <c r="A42" s="600" t="s">
        <v>7</v>
      </c>
      <c r="B42" s="646"/>
      <c r="C42" s="647"/>
      <c r="D42" s="647"/>
      <c r="E42" s="647"/>
      <c r="F42" s="647"/>
      <c r="G42" s="648"/>
      <c r="H42" s="647"/>
      <c r="I42" s="649"/>
      <c r="J42" s="650"/>
      <c r="K42" s="651">
        <f>K41</f>
        <v>0</v>
      </c>
    </row>
    <row r="43" spans="1:11" x14ac:dyDescent="0.2">
      <c r="A43" s="652" t="s">
        <v>819</v>
      </c>
      <c r="B43" s="744" t="s">
        <v>820</v>
      </c>
      <c r="C43" s="744"/>
      <c r="D43" s="744"/>
      <c r="E43" s="744"/>
      <c r="F43" s="744"/>
      <c r="G43" s="744"/>
      <c r="H43" s="744"/>
      <c r="I43" s="744"/>
      <c r="J43" s="744"/>
      <c r="K43" s="606" t="s">
        <v>169</v>
      </c>
    </row>
    <row r="44" spans="1:11" x14ac:dyDescent="0.2">
      <c r="A44" s="587" t="s">
        <v>241</v>
      </c>
      <c r="B44" s="588" t="s">
        <v>28</v>
      </c>
      <c r="C44" s="589"/>
      <c r="D44" s="589"/>
      <c r="E44" s="589"/>
      <c r="F44" s="589"/>
      <c r="G44" s="590" t="s">
        <v>242</v>
      </c>
      <c r="H44" s="742" t="s">
        <v>243</v>
      </c>
      <c r="I44" s="742"/>
      <c r="J44" s="590" t="s">
        <v>244</v>
      </c>
      <c r="K44" s="591" t="s">
        <v>245</v>
      </c>
    </row>
    <row r="45" spans="1:11" x14ac:dyDescent="0.2">
      <c r="A45" s="653"/>
      <c r="B45" s="654" t="s">
        <v>821</v>
      </c>
      <c r="C45" s="589"/>
      <c r="D45" s="589"/>
      <c r="E45" s="589"/>
      <c r="F45" s="589"/>
      <c r="G45" s="643" t="s">
        <v>16</v>
      </c>
      <c r="H45" s="589"/>
      <c r="I45" s="655"/>
      <c r="J45" s="643"/>
      <c r="K45" s="597">
        <f>J45*I45</f>
        <v>0</v>
      </c>
    </row>
    <row r="46" spans="1:11" x14ac:dyDescent="0.2">
      <c r="A46" s="653"/>
      <c r="B46" s="654" t="s">
        <v>822</v>
      </c>
      <c r="C46" s="589"/>
      <c r="D46" s="589"/>
      <c r="E46" s="589"/>
      <c r="F46" s="589"/>
      <c r="G46" s="643" t="s">
        <v>16</v>
      </c>
      <c r="H46" s="589"/>
      <c r="I46" s="655"/>
      <c r="J46" s="630"/>
      <c r="K46" s="597">
        <f>J46*I46</f>
        <v>0</v>
      </c>
    </row>
    <row r="47" spans="1:11" x14ac:dyDescent="0.2">
      <c r="A47" s="613"/>
      <c r="B47" s="424" t="s">
        <v>823</v>
      </c>
      <c r="C47" s="589"/>
      <c r="D47" s="589"/>
      <c r="E47" s="589"/>
      <c r="F47" s="589"/>
      <c r="G47" s="614" t="s">
        <v>249</v>
      </c>
      <c r="H47" s="589"/>
      <c r="I47" s="615"/>
      <c r="J47" s="610"/>
      <c r="K47" s="597">
        <f>J47*I47</f>
        <v>0</v>
      </c>
    </row>
    <row r="48" spans="1:11" x14ac:dyDescent="0.2">
      <c r="A48" s="613"/>
      <c r="B48" s="424" t="s">
        <v>809</v>
      </c>
      <c r="C48" s="589"/>
      <c r="D48" s="589"/>
      <c r="E48" s="589"/>
      <c r="F48" s="589"/>
      <c r="G48" s="614" t="s">
        <v>249</v>
      </c>
      <c r="H48" s="589"/>
      <c r="I48" s="615"/>
      <c r="J48" s="610"/>
      <c r="K48" s="597">
        <f>J48*I48</f>
        <v>0</v>
      </c>
    </row>
    <row r="49" spans="1:11" ht="13.5" thickBot="1" x14ac:dyDescent="0.25">
      <c r="A49" s="600" t="s">
        <v>7</v>
      </c>
      <c r="B49" s="616"/>
      <c r="C49" s="617"/>
      <c r="D49" s="617"/>
      <c r="E49" s="617"/>
      <c r="F49" s="617"/>
      <c r="G49" s="618"/>
      <c r="H49" s="617"/>
      <c r="I49" s="617"/>
      <c r="J49" s="618"/>
      <c r="K49" s="605">
        <f>SUM(K45:K48)</f>
        <v>0</v>
      </c>
    </row>
    <row r="50" spans="1:11" x14ac:dyDescent="0.2">
      <c r="A50" s="652" t="s">
        <v>824</v>
      </c>
      <c r="B50" s="744" t="s">
        <v>825</v>
      </c>
      <c r="C50" s="744"/>
      <c r="D50" s="744"/>
      <c r="E50" s="744"/>
      <c r="F50" s="744"/>
      <c r="G50" s="744"/>
      <c r="H50" s="744"/>
      <c r="I50" s="744"/>
      <c r="J50" s="744"/>
      <c r="K50" s="606" t="s">
        <v>169</v>
      </c>
    </row>
    <row r="51" spans="1:11" x14ac:dyDescent="0.2">
      <c r="A51" s="587" t="s">
        <v>241</v>
      </c>
      <c r="B51" s="588" t="s">
        <v>28</v>
      </c>
      <c r="C51" s="589"/>
      <c r="D51" s="589"/>
      <c r="E51" s="589"/>
      <c r="F51" s="589"/>
      <c r="G51" s="590" t="s">
        <v>242</v>
      </c>
      <c r="H51" s="742" t="s">
        <v>243</v>
      </c>
      <c r="I51" s="742"/>
      <c r="J51" s="590" t="s">
        <v>244</v>
      </c>
      <c r="K51" s="591" t="s">
        <v>245</v>
      </c>
    </row>
    <row r="52" spans="1:11" x14ac:dyDescent="0.2">
      <c r="A52" s="656"/>
      <c r="B52" s="750" t="s">
        <v>826</v>
      </c>
      <c r="C52" s="750"/>
      <c r="D52" s="750"/>
      <c r="E52" s="750"/>
      <c r="F52" s="750"/>
      <c r="G52" s="643" t="s">
        <v>242</v>
      </c>
      <c r="H52" s="589"/>
      <c r="I52" s="655"/>
      <c r="J52" s="643"/>
      <c r="K52" s="597">
        <f>J52*I52</f>
        <v>0</v>
      </c>
    </row>
    <row r="53" spans="1:11" x14ac:dyDescent="0.2">
      <c r="A53" s="653"/>
      <c r="B53" s="424" t="s">
        <v>827</v>
      </c>
      <c r="C53" s="589"/>
      <c r="D53" s="589"/>
      <c r="E53" s="589"/>
      <c r="F53" s="589"/>
      <c r="G53" s="614" t="s">
        <v>249</v>
      </c>
      <c r="H53" s="589"/>
      <c r="I53" s="615"/>
      <c r="J53" s="657"/>
      <c r="K53" s="597">
        <f>I53*J53</f>
        <v>0</v>
      </c>
    </row>
    <row r="54" spans="1:11" ht="13.5" thickBot="1" x14ac:dyDescent="0.25">
      <c r="A54" s="600" t="s">
        <v>7</v>
      </c>
      <c r="B54" s="616"/>
      <c r="C54" s="617"/>
      <c r="D54" s="617"/>
      <c r="E54" s="617"/>
      <c r="F54" s="617"/>
      <c r="G54" s="618"/>
      <c r="H54" s="617"/>
      <c r="I54" s="617"/>
      <c r="J54" s="618"/>
      <c r="K54" s="605">
        <f>SUM(K52:K53)</f>
        <v>0</v>
      </c>
    </row>
    <row r="55" spans="1:11" x14ac:dyDescent="0.2">
      <c r="A55" s="652" t="s">
        <v>828</v>
      </c>
      <c r="B55" s="744" t="s">
        <v>829</v>
      </c>
      <c r="C55" s="744"/>
      <c r="D55" s="744"/>
      <c r="E55" s="744"/>
      <c r="F55" s="744"/>
      <c r="G55" s="744"/>
      <c r="H55" s="744"/>
      <c r="I55" s="744"/>
      <c r="J55" s="744"/>
      <c r="K55" s="606" t="s">
        <v>169</v>
      </c>
    </row>
    <row r="56" spans="1:11" x14ac:dyDescent="0.2">
      <c r="A56" s="587" t="s">
        <v>241</v>
      </c>
      <c r="B56" s="588" t="s">
        <v>28</v>
      </c>
      <c r="C56" s="589"/>
      <c r="D56" s="589"/>
      <c r="E56" s="589"/>
      <c r="F56" s="589"/>
      <c r="G56" s="590" t="s">
        <v>242</v>
      </c>
      <c r="H56" s="742" t="s">
        <v>243</v>
      </c>
      <c r="I56" s="742"/>
      <c r="J56" s="590" t="s">
        <v>244</v>
      </c>
      <c r="K56" s="591" t="s">
        <v>245</v>
      </c>
    </row>
    <row r="57" spans="1:11" x14ac:dyDescent="0.2">
      <c r="A57" s="613"/>
      <c r="B57" s="424" t="s">
        <v>830</v>
      </c>
      <c r="C57" s="589"/>
      <c r="D57" s="589"/>
      <c r="E57" s="589"/>
      <c r="F57" s="589"/>
      <c r="G57" s="614" t="s">
        <v>249</v>
      </c>
      <c r="H57" s="589"/>
      <c r="I57" s="615"/>
      <c r="J57" s="614"/>
      <c r="K57" s="597">
        <f>J57*I57</f>
        <v>0</v>
      </c>
    </row>
    <row r="58" spans="1:11" x14ac:dyDescent="0.2">
      <c r="A58" s="613"/>
      <c r="B58" s="424" t="s">
        <v>831</v>
      </c>
      <c r="C58" s="589"/>
      <c r="D58" s="589"/>
      <c r="E58" s="589"/>
      <c r="F58" s="589"/>
      <c r="G58" s="614" t="s">
        <v>249</v>
      </c>
      <c r="H58" s="589"/>
      <c r="I58" s="615"/>
      <c r="J58" s="614"/>
      <c r="K58" s="597">
        <f>J58*I58</f>
        <v>0</v>
      </c>
    </row>
    <row r="59" spans="1:11" x14ac:dyDescent="0.2">
      <c r="A59" s="653"/>
      <c r="B59" s="654" t="s">
        <v>832</v>
      </c>
      <c r="C59" s="589"/>
      <c r="D59" s="589"/>
      <c r="E59" s="589"/>
      <c r="F59" s="589"/>
      <c r="G59" s="643" t="s">
        <v>242</v>
      </c>
      <c r="H59" s="589"/>
      <c r="I59" s="658"/>
      <c r="J59" s="643"/>
      <c r="K59" s="597">
        <f>J59*I59</f>
        <v>0</v>
      </c>
    </row>
    <row r="60" spans="1:11" x14ac:dyDescent="0.2">
      <c r="A60" s="653"/>
      <c r="B60" s="659" t="s">
        <v>833</v>
      </c>
      <c r="C60" s="589"/>
      <c r="D60" s="589"/>
      <c r="E60" s="589"/>
      <c r="F60" s="589"/>
      <c r="G60" s="614" t="s">
        <v>307</v>
      </c>
      <c r="H60" s="589"/>
      <c r="I60" s="615"/>
      <c r="J60" s="614"/>
      <c r="K60" s="597">
        <f t="shared" ref="K60:K61" si="0">J60*I60</f>
        <v>0</v>
      </c>
    </row>
    <row r="61" spans="1:11" x14ac:dyDescent="0.2">
      <c r="A61" s="613"/>
      <c r="B61" s="424" t="s">
        <v>834</v>
      </c>
      <c r="C61" s="589"/>
      <c r="D61" s="589"/>
      <c r="E61" s="589"/>
      <c r="F61" s="589"/>
      <c r="G61" s="614" t="s">
        <v>307</v>
      </c>
      <c r="H61" s="589"/>
      <c r="I61" s="615"/>
      <c r="J61" s="614"/>
      <c r="K61" s="597">
        <f t="shared" si="0"/>
        <v>0</v>
      </c>
    </row>
    <row r="62" spans="1:11" x14ac:dyDescent="0.2">
      <c r="A62" s="613"/>
      <c r="B62" s="424" t="s">
        <v>823</v>
      </c>
      <c r="C62" s="589"/>
      <c r="D62" s="589"/>
      <c r="E62" s="589"/>
      <c r="F62" s="589"/>
      <c r="G62" s="614" t="s">
        <v>249</v>
      </c>
      <c r="H62" s="589"/>
      <c r="I62" s="615"/>
      <c r="J62" s="610"/>
      <c r="K62" s="597">
        <f>J62*I62</f>
        <v>0</v>
      </c>
    </row>
    <row r="63" spans="1:11" x14ac:dyDescent="0.2">
      <c r="A63" s="613"/>
      <c r="B63" s="424" t="s">
        <v>809</v>
      </c>
      <c r="C63" s="589"/>
      <c r="D63" s="589"/>
      <c r="E63" s="589"/>
      <c r="F63" s="589"/>
      <c r="G63" s="614" t="s">
        <v>249</v>
      </c>
      <c r="H63" s="589"/>
      <c r="I63" s="615"/>
      <c r="J63" s="610"/>
      <c r="K63" s="597">
        <f>J63*I63</f>
        <v>0</v>
      </c>
    </row>
    <row r="64" spans="1:11" ht="13.5" thickBot="1" x14ac:dyDescent="0.25">
      <c r="A64" s="600" t="s">
        <v>7</v>
      </c>
      <c r="B64" s="616"/>
      <c r="C64" s="617"/>
      <c r="D64" s="617"/>
      <c r="E64" s="617"/>
      <c r="F64" s="617"/>
      <c r="G64" s="618"/>
      <c r="H64" s="617"/>
      <c r="I64" s="617"/>
      <c r="J64" s="618"/>
      <c r="K64" s="605">
        <f>SUM(K57:K63)</f>
        <v>0</v>
      </c>
    </row>
    <row r="65" spans="1:11" x14ac:dyDescent="0.2">
      <c r="A65" s="652" t="s">
        <v>835</v>
      </c>
      <c r="B65" s="744" t="s">
        <v>836</v>
      </c>
      <c r="C65" s="744"/>
      <c r="D65" s="744"/>
      <c r="E65" s="744"/>
      <c r="F65" s="744"/>
      <c r="G65" s="744"/>
      <c r="H65" s="744"/>
      <c r="I65" s="744"/>
      <c r="J65" s="744"/>
      <c r="K65" s="606" t="s">
        <v>169</v>
      </c>
    </row>
    <row r="66" spans="1:11" x14ac:dyDescent="0.2">
      <c r="A66" s="587" t="s">
        <v>241</v>
      </c>
      <c r="B66" s="588" t="s">
        <v>28</v>
      </c>
      <c r="C66" s="589"/>
      <c r="D66" s="589"/>
      <c r="E66" s="589"/>
      <c r="F66" s="589"/>
      <c r="G66" s="590" t="s">
        <v>242</v>
      </c>
      <c r="H66" s="742" t="s">
        <v>243</v>
      </c>
      <c r="I66" s="742"/>
      <c r="J66" s="590" t="s">
        <v>244</v>
      </c>
      <c r="K66" s="591" t="s">
        <v>245</v>
      </c>
    </row>
    <row r="67" spans="1:11" x14ac:dyDescent="0.2">
      <c r="A67" s="656"/>
      <c r="B67" s="654" t="s">
        <v>837</v>
      </c>
      <c r="C67" s="589"/>
      <c r="D67" s="589"/>
      <c r="E67" s="589"/>
      <c r="F67" s="589"/>
      <c r="G67" s="643" t="s">
        <v>242</v>
      </c>
      <c r="H67" s="643"/>
      <c r="I67" s="655"/>
      <c r="J67" s="643"/>
      <c r="K67" s="597">
        <f>J67*I67</f>
        <v>0</v>
      </c>
    </row>
    <row r="68" spans="1:11" x14ac:dyDescent="0.2">
      <c r="A68" s="653"/>
      <c r="B68" s="654" t="s">
        <v>832</v>
      </c>
      <c r="C68" s="589"/>
      <c r="D68" s="589"/>
      <c r="E68" s="589"/>
      <c r="F68" s="589"/>
      <c r="G68" s="643" t="s">
        <v>242</v>
      </c>
      <c r="H68" s="589"/>
      <c r="I68" s="658"/>
      <c r="J68" s="643"/>
      <c r="K68" s="597">
        <f>J68*I68</f>
        <v>0</v>
      </c>
    </row>
    <row r="69" spans="1:11" x14ac:dyDescent="0.2">
      <c r="A69" s="613"/>
      <c r="B69" s="424" t="s">
        <v>830</v>
      </c>
      <c r="C69" s="589"/>
      <c r="D69" s="589"/>
      <c r="E69" s="589"/>
      <c r="F69" s="589"/>
      <c r="G69" s="614" t="s">
        <v>249</v>
      </c>
      <c r="H69" s="589"/>
      <c r="I69" s="615"/>
      <c r="J69" s="614"/>
      <c r="K69" s="597">
        <f>J69*I69</f>
        <v>0</v>
      </c>
    </row>
    <row r="70" spans="1:11" x14ac:dyDescent="0.2">
      <c r="A70" s="613"/>
      <c r="B70" s="424" t="s">
        <v>831</v>
      </c>
      <c r="C70" s="589"/>
      <c r="D70" s="589"/>
      <c r="E70" s="589"/>
      <c r="F70" s="589"/>
      <c r="G70" s="614" t="s">
        <v>249</v>
      </c>
      <c r="H70" s="589"/>
      <c r="I70" s="615"/>
      <c r="J70" s="614"/>
      <c r="K70" s="597">
        <f>J70*I70</f>
        <v>0</v>
      </c>
    </row>
    <row r="71" spans="1:11" ht="13.5" thickBot="1" x14ac:dyDescent="0.25">
      <c r="A71" s="600" t="s">
        <v>7</v>
      </c>
      <c r="B71" s="616"/>
      <c r="C71" s="617"/>
      <c r="D71" s="617"/>
      <c r="E71" s="617"/>
      <c r="F71" s="617"/>
      <c r="G71" s="618"/>
      <c r="H71" s="617"/>
      <c r="I71" s="617"/>
      <c r="J71" s="618"/>
      <c r="K71" s="605">
        <f>SUM(K67:K70)</f>
        <v>0</v>
      </c>
    </row>
    <row r="72" spans="1:11" x14ac:dyDescent="0.2">
      <c r="A72" s="580" t="s">
        <v>838</v>
      </c>
      <c r="B72" s="660" t="s">
        <v>839</v>
      </c>
      <c r="C72" s="661"/>
      <c r="D72" s="661"/>
      <c r="E72" s="661"/>
      <c r="F72" s="661"/>
      <c r="G72" s="662"/>
      <c r="H72" s="663"/>
      <c r="I72" s="662"/>
      <c r="J72" s="662"/>
      <c r="K72" s="664" t="s">
        <v>266</v>
      </c>
    </row>
    <row r="73" spans="1:11" x14ac:dyDescent="0.2">
      <c r="A73" s="632" t="s">
        <v>241</v>
      </c>
      <c r="B73" s="665" t="s">
        <v>28</v>
      </c>
      <c r="C73" s="666"/>
      <c r="D73" s="666"/>
      <c r="E73" s="666"/>
      <c r="F73" s="666"/>
      <c r="G73" s="590" t="s">
        <v>242</v>
      </c>
      <c r="H73" s="742" t="s">
        <v>243</v>
      </c>
      <c r="I73" s="742"/>
      <c r="J73" s="590" t="s">
        <v>244</v>
      </c>
      <c r="K73" s="591" t="s">
        <v>245</v>
      </c>
    </row>
    <row r="74" spans="1:11" x14ac:dyDescent="0.2">
      <c r="A74" s="613"/>
      <c r="B74" s="667" t="s">
        <v>840</v>
      </c>
      <c r="C74" s="668"/>
      <c r="D74" s="669"/>
      <c r="E74" s="669"/>
      <c r="F74" s="669"/>
      <c r="G74" s="643" t="s">
        <v>266</v>
      </c>
      <c r="H74" s="642"/>
      <c r="I74" s="670"/>
      <c r="J74" s="643"/>
      <c r="K74" s="597">
        <f>J74*I74</f>
        <v>0</v>
      </c>
    </row>
    <row r="75" spans="1:11" x14ac:dyDescent="0.2">
      <c r="A75" s="629"/>
      <c r="B75" s="671" t="s">
        <v>841</v>
      </c>
      <c r="C75" s="589"/>
      <c r="D75" s="589"/>
      <c r="E75" s="589"/>
      <c r="F75" s="589"/>
      <c r="G75" s="614" t="s">
        <v>249</v>
      </c>
      <c r="H75" s="589"/>
      <c r="I75" s="615"/>
      <c r="J75" s="614"/>
      <c r="K75" s="597">
        <f>J75*I75</f>
        <v>0</v>
      </c>
    </row>
    <row r="76" spans="1:11" x14ac:dyDescent="0.2">
      <c r="A76" s="629"/>
      <c r="B76" s="424" t="s">
        <v>842</v>
      </c>
      <c r="C76" s="589"/>
      <c r="D76" s="589"/>
      <c r="E76" s="589"/>
      <c r="F76" s="589"/>
      <c r="G76" s="614" t="s">
        <v>249</v>
      </c>
      <c r="H76" s="589"/>
      <c r="I76" s="615"/>
      <c r="J76" s="614"/>
      <c r="K76" s="597">
        <f>J76*I76</f>
        <v>0</v>
      </c>
    </row>
    <row r="77" spans="1:11" ht="13.5" thickBot="1" x14ac:dyDescent="0.25">
      <c r="A77" s="672"/>
      <c r="B77" s="673"/>
      <c r="C77" s="674"/>
      <c r="D77" s="674"/>
      <c r="E77" s="674"/>
      <c r="F77" s="674"/>
      <c r="G77" s="675"/>
      <c r="H77" s="676"/>
      <c r="I77" s="677"/>
      <c r="J77" s="678" t="s">
        <v>7</v>
      </c>
      <c r="K77" s="679">
        <f>SUM(K74:K76)</f>
        <v>0</v>
      </c>
    </row>
    <row r="78" spans="1:11" x14ac:dyDescent="0.2">
      <c r="A78" s="580" t="s">
        <v>843</v>
      </c>
      <c r="B78" s="660" t="s">
        <v>844</v>
      </c>
      <c r="C78" s="661"/>
      <c r="D78" s="661"/>
      <c r="E78" s="661"/>
      <c r="F78" s="661"/>
      <c r="G78" s="662"/>
      <c r="H78" s="663"/>
      <c r="I78" s="662"/>
      <c r="J78" s="662"/>
      <c r="K78" s="664" t="s">
        <v>266</v>
      </c>
    </row>
    <row r="79" spans="1:11" x14ac:dyDescent="0.2">
      <c r="A79" s="632" t="s">
        <v>241</v>
      </c>
      <c r="B79" s="665" t="s">
        <v>28</v>
      </c>
      <c r="C79" s="666"/>
      <c r="D79" s="666"/>
      <c r="E79" s="666"/>
      <c r="F79" s="666"/>
      <c r="G79" s="590" t="s">
        <v>242</v>
      </c>
      <c r="H79" s="589"/>
      <c r="I79" s="680" t="s">
        <v>243</v>
      </c>
      <c r="J79" s="590" t="s">
        <v>244</v>
      </c>
      <c r="K79" s="591" t="s">
        <v>245</v>
      </c>
    </row>
    <row r="80" spans="1:11" x14ac:dyDescent="0.2">
      <c r="A80" s="613"/>
      <c r="B80" s="667" t="s">
        <v>845</v>
      </c>
      <c r="D80" s="669"/>
      <c r="E80" s="669"/>
      <c r="F80" s="669"/>
      <c r="G80" s="643" t="s">
        <v>266</v>
      </c>
      <c r="H80" s="589"/>
      <c r="I80" s="615"/>
      <c r="J80" s="643"/>
      <c r="K80" s="597">
        <f>J80*I80</f>
        <v>0</v>
      </c>
    </row>
    <row r="81" spans="1:11" x14ac:dyDescent="0.2">
      <c r="A81" s="629"/>
      <c r="B81" s="671" t="s">
        <v>841</v>
      </c>
      <c r="C81" s="589"/>
      <c r="D81" s="589"/>
      <c r="E81" s="589"/>
      <c r="F81" s="589"/>
      <c r="G81" s="614" t="s">
        <v>249</v>
      </c>
      <c r="H81" s="589"/>
      <c r="I81" s="615"/>
      <c r="J81" s="614"/>
      <c r="K81" s="597">
        <f>J81*I81</f>
        <v>0</v>
      </c>
    </row>
    <row r="82" spans="1:11" x14ac:dyDescent="0.2">
      <c r="A82" s="629"/>
      <c r="B82" s="424" t="s">
        <v>842</v>
      </c>
      <c r="C82" s="589"/>
      <c r="D82" s="589"/>
      <c r="E82" s="589"/>
      <c r="F82" s="589"/>
      <c r="G82" s="614" t="s">
        <v>249</v>
      </c>
      <c r="H82" s="589"/>
      <c r="I82" s="615"/>
      <c r="J82" s="614"/>
      <c r="K82" s="597">
        <f>J82*I82</f>
        <v>0</v>
      </c>
    </row>
    <row r="83" spans="1:11" ht="13.5" thickBot="1" x14ac:dyDescent="0.25">
      <c r="A83" s="672"/>
      <c r="B83" s="673"/>
      <c r="C83" s="674"/>
      <c r="D83" s="674"/>
      <c r="E83" s="674"/>
      <c r="F83" s="674"/>
      <c r="G83" s="675"/>
      <c r="H83" s="676"/>
      <c r="I83" s="677"/>
      <c r="J83" s="678" t="s">
        <v>7</v>
      </c>
      <c r="K83" s="679">
        <f>SUM(K80:K82)</f>
        <v>0</v>
      </c>
    </row>
    <row r="84" spans="1:11" x14ac:dyDescent="0.2">
      <c r="A84" s="580" t="s">
        <v>846</v>
      </c>
      <c r="B84" s="660" t="s">
        <v>847</v>
      </c>
      <c r="C84" s="661"/>
      <c r="D84" s="661"/>
      <c r="E84" s="661"/>
      <c r="F84" s="661"/>
      <c r="G84" s="662"/>
      <c r="H84" s="663"/>
      <c r="I84" s="662"/>
      <c r="J84" s="662"/>
      <c r="K84" s="664" t="s">
        <v>13</v>
      </c>
    </row>
    <row r="85" spans="1:11" x14ac:dyDescent="0.2">
      <c r="A85" s="632" t="s">
        <v>241</v>
      </c>
      <c r="B85" s="665" t="s">
        <v>28</v>
      </c>
      <c r="C85" s="666"/>
      <c r="D85" s="666"/>
      <c r="E85" s="666"/>
      <c r="F85" s="666"/>
      <c r="G85" s="590" t="s">
        <v>242</v>
      </c>
      <c r="H85" s="589"/>
      <c r="I85" s="680" t="s">
        <v>243</v>
      </c>
      <c r="J85" s="590" t="s">
        <v>244</v>
      </c>
      <c r="K85" s="591" t="s">
        <v>245</v>
      </c>
    </row>
    <row r="86" spans="1:11" x14ac:dyDescent="0.2">
      <c r="A86" s="613"/>
      <c r="B86" s="667" t="s">
        <v>848</v>
      </c>
      <c r="C86" s="668"/>
      <c r="D86" s="669"/>
      <c r="E86" s="669"/>
      <c r="F86" s="669"/>
      <c r="G86" s="643" t="s">
        <v>242</v>
      </c>
      <c r="H86" s="642"/>
      <c r="I86" s="670"/>
      <c r="J86" s="643"/>
      <c r="K86" s="597">
        <f>J86*I86</f>
        <v>0</v>
      </c>
    </row>
    <row r="87" spans="1:11" x14ac:dyDescent="0.2">
      <c r="A87" s="613"/>
      <c r="B87" s="671" t="s">
        <v>849</v>
      </c>
      <c r="C87" s="589"/>
      <c r="D87" s="589"/>
      <c r="E87" s="589"/>
      <c r="F87" s="589"/>
      <c r="G87" s="643" t="s">
        <v>242</v>
      </c>
      <c r="H87" s="589"/>
      <c r="I87" s="615"/>
      <c r="J87" s="614"/>
      <c r="K87" s="597">
        <f>J87*I87</f>
        <v>0</v>
      </c>
    </row>
    <row r="88" spans="1:11" ht="13.5" thickBot="1" x14ac:dyDescent="0.25">
      <c r="A88" s="672"/>
      <c r="B88" s="673"/>
      <c r="C88" s="674"/>
      <c r="D88" s="674"/>
      <c r="E88" s="674"/>
      <c r="F88" s="674"/>
      <c r="G88" s="675"/>
      <c r="H88" s="676"/>
      <c r="I88" s="677"/>
      <c r="J88" s="678" t="s">
        <v>7</v>
      </c>
      <c r="K88" s="679">
        <f>SUM(K86:K87)</f>
        <v>0</v>
      </c>
    </row>
    <row r="89" spans="1:11" x14ac:dyDescent="0.2">
      <c r="A89" s="652" t="s">
        <v>850</v>
      </c>
      <c r="B89" s="744" t="s">
        <v>851</v>
      </c>
      <c r="C89" s="744"/>
      <c r="D89" s="744"/>
      <c r="E89" s="744"/>
      <c r="F89" s="744"/>
      <c r="G89" s="744"/>
      <c r="H89" s="744"/>
      <c r="I89" s="744"/>
      <c r="J89" s="744"/>
      <c r="K89" s="606" t="s">
        <v>169</v>
      </c>
    </row>
    <row r="90" spans="1:11" x14ac:dyDescent="0.2">
      <c r="A90" s="587" t="s">
        <v>241</v>
      </c>
      <c r="B90" s="588" t="s">
        <v>28</v>
      </c>
      <c r="C90" s="589"/>
      <c r="D90" s="589"/>
      <c r="E90" s="589"/>
      <c r="F90" s="589"/>
      <c r="G90" s="590" t="s">
        <v>242</v>
      </c>
      <c r="H90" s="742" t="s">
        <v>243</v>
      </c>
      <c r="I90" s="742"/>
      <c r="J90" s="590" t="s">
        <v>244</v>
      </c>
      <c r="K90" s="591" t="s">
        <v>245</v>
      </c>
    </row>
    <row r="91" spans="1:11" x14ac:dyDescent="0.2">
      <c r="A91" s="656"/>
      <c r="B91" s="654" t="s">
        <v>852</v>
      </c>
      <c r="C91" s="589"/>
      <c r="D91" s="589"/>
      <c r="E91" s="589"/>
      <c r="F91" s="589"/>
      <c r="G91" s="643" t="s">
        <v>242</v>
      </c>
      <c r="H91" s="643"/>
      <c r="I91" s="655"/>
      <c r="J91" s="643"/>
      <c r="K91" s="597">
        <f>J91*I91</f>
        <v>0</v>
      </c>
    </row>
    <row r="92" spans="1:11" x14ac:dyDescent="0.2">
      <c r="A92" s="653"/>
      <c r="B92" s="654" t="s">
        <v>832</v>
      </c>
      <c r="C92" s="589"/>
      <c r="D92" s="589"/>
      <c r="E92" s="589"/>
      <c r="F92" s="589"/>
      <c r="G92" s="643" t="s">
        <v>242</v>
      </c>
      <c r="H92" s="589"/>
      <c r="I92" s="658"/>
      <c r="J92" s="643"/>
      <c r="K92" s="597">
        <f>J92*I92</f>
        <v>0</v>
      </c>
    </row>
    <row r="93" spans="1:11" x14ac:dyDescent="0.2">
      <c r="A93" s="613"/>
      <c r="B93" s="424" t="s">
        <v>830</v>
      </c>
      <c r="C93" s="589"/>
      <c r="D93" s="589"/>
      <c r="E93" s="589"/>
      <c r="F93" s="589"/>
      <c r="G93" s="614" t="s">
        <v>249</v>
      </c>
      <c r="H93" s="589"/>
      <c r="I93" s="615"/>
      <c r="J93" s="614"/>
      <c r="K93" s="597">
        <f>J93*I93</f>
        <v>0</v>
      </c>
    </row>
    <row r="94" spans="1:11" x14ac:dyDescent="0.2">
      <c r="A94" s="613"/>
      <c r="B94" s="424" t="s">
        <v>831</v>
      </c>
      <c r="C94" s="589"/>
      <c r="D94" s="589"/>
      <c r="E94" s="589"/>
      <c r="F94" s="589"/>
      <c r="G94" s="614" t="s">
        <v>249</v>
      </c>
      <c r="H94" s="589"/>
      <c r="I94" s="615"/>
      <c r="J94" s="614"/>
      <c r="K94" s="597">
        <f>J94*I94</f>
        <v>0</v>
      </c>
    </row>
    <row r="95" spans="1:11" ht="13.5" thickBot="1" x14ac:dyDescent="0.25">
      <c r="A95" s="600" t="s">
        <v>7</v>
      </c>
      <c r="B95" s="616"/>
      <c r="C95" s="617"/>
      <c r="D95" s="617"/>
      <c r="E95" s="617"/>
      <c r="F95" s="617"/>
      <c r="G95" s="618"/>
      <c r="H95" s="617"/>
      <c r="I95" s="617"/>
      <c r="J95" s="618"/>
      <c r="K95" s="605">
        <f>SUM(K91:K94)</f>
        <v>0</v>
      </c>
    </row>
    <row r="96" spans="1:11" x14ac:dyDescent="0.2">
      <c r="A96" s="580" t="s">
        <v>853</v>
      </c>
      <c r="B96" s="744" t="s">
        <v>854</v>
      </c>
      <c r="C96" s="744"/>
      <c r="D96" s="744"/>
      <c r="E96" s="744"/>
      <c r="F96" s="744"/>
      <c r="G96" s="744"/>
      <c r="H96" s="744"/>
      <c r="I96" s="744"/>
      <c r="J96" s="744"/>
      <c r="K96" s="606" t="s">
        <v>169</v>
      </c>
    </row>
    <row r="97" spans="1:11" x14ac:dyDescent="0.2">
      <c r="A97" s="587" t="s">
        <v>855</v>
      </c>
      <c r="B97" s="588" t="s">
        <v>28</v>
      </c>
      <c r="C97" s="589"/>
      <c r="D97" s="589"/>
      <c r="E97" s="589"/>
      <c r="F97" s="589"/>
      <c r="G97" s="590" t="s">
        <v>242</v>
      </c>
      <c r="H97" s="589"/>
      <c r="I97" s="680" t="s">
        <v>243</v>
      </c>
      <c r="J97" s="590" t="s">
        <v>244</v>
      </c>
      <c r="K97" s="591" t="s">
        <v>245</v>
      </c>
    </row>
    <row r="98" spans="1:11" x14ac:dyDescent="0.2">
      <c r="A98" s="653"/>
      <c r="B98" s="654" t="s">
        <v>856</v>
      </c>
      <c r="C98" s="589"/>
      <c r="D98" s="589"/>
      <c r="E98" s="589"/>
      <c r="F98" s="589"/>
      <c r="G98" s="643" t="s">
        <v>307</v>
      </c>
      <c r="H98" s="589"/>
      <c r="I98" s="658"/>
      <c r="J98" s="643"/>
      <c r="K98" s="597">
        <f t="shared" ref="K98:K105" si="1">J98*I98</f>
        <v>0</v>
      </c>
    </row>
    <row r="99" spans="1:11" x14ac:dyDescent="0.2">
      <c r="A99" s="653"/>
      <c r="B99" s="654" t="s">
        <v>832</v>
      </c>
      <c r="C99" s="589"/>
      <c r="D99" s="589"/>
      <c r="E99" s="589"/>
      <c r="F99" s="589"/>
      <c r="G99" s="643" t="s">
        <v>242</v>
      </c>
      <c r="H99" s="589"/>
      <c r="I99" s="658"/>
      <c r="J99" s="643"/>
      <c r="K99" s="597">
        <f t="shared" si="1"/>
        <v>0</v>
      </c>
    </row>
    <row r="100" spans="1:11" x14ac:dyDescent="0.2">
      <c r="A100" s="653"/>
      <c r="B100" s="654" t="s">
        <v>857</v>
      </c>
      <c r="C100" s="589"/>
      <c r="D100" s="589"/>
      <c r="E100" s="589"/>
      <c r="F100" s="589"/>
      <c r="G100" s="643" t="s">
        <v>242</v>
      </c>
      <c r="H100" s="589"/>
      <c r="I100" s="655"/>
      <c r="J100" s="643"/>
      <c r="K100" s="597">
        <f t="shared" si="1"/>
        <v>0</v>
      </c>
    </row>
    <row r="101" spans="1:11" x14ac:dyDescent="0.2">
      <c r="A101" s="653"/>
      <c r="B101" s="659" t="s">
        <v>858</v>
      </c>
      <c r="C101" s="589"/>
      <c r="D101" s="589"/>
      <c r="E101" s="589"/>
      <c r="F101" s="589"/>
      <c r="G101" s="643" t="s">
        <v>242</v>
      </c>
      <c r="H101" s="589"/>
      <c r="I101" s="655"/>
      <c r="J101" s="643"/>
      <c r="K101" s="597">
        <f t="shared" si="1"/>
        <v>0</v>
      </c>
    </row>
    <row r="102" spans="1:11" x14ac:dyDescent="0.2">
      <c r="A102" s="653"/>
      <c r="B102" s="659" t="s">
        <v>859</v>
      </c>
      <c r="C102" s="589"/>
      <c r="D102" s="589"/>
      <c r="E102" s="589"/>
      <c r="F102" s="589"/>
      <c r="G102" s="643" t="s">
        <v>307</v>
      </c>
      <c r="H102" s="589"/>
      <c r="I102" s="655"/>
      <c r="J102" s="643"/>
      <c r="K102" s="597">
        <f t="shared" si="1"/>
        <v>0</v>
      </c>
    </row>
    <row r="103" spans="1:11" x14ac:dyDescent="0.2">
      <c r="A103" s="653"/>
      <c r="B103" s="659" t="s">
        <v>860</v>
      </c>
      <c r="C103" s="589"/>
      <c r="D103" s="589"/>
      <c r="E103" s="589"/>
      <c r="F103" s="589"/>
      <c r="G103" s="643" t="s">
        <v>242</v>
      </c>
      <c r="H103" s="589"/>
      <c r="I103" s="655"/>
      <c r="J103" s="643"/>
      <c r="K103" s="597">
        <f t="shared" si="1"/>
        <v>0</v>
      </c>
    </row>
    <row r="104" spans="1:11" x14ac:dyDescent="0.2">
      <c r="A104" s="613"/>
      <c r="B104" s="424" t="s">
        <v>830</v>
      </c>
      <c r="C104" s="589"/>
      <c r="D104" s="589"/>
      <c r="E104" s="589"/>
      <c r="F104" s="589"/>
      <c r="G104" s="614" t="s">
        <v>249</v>
      </c>
      <c r="H104" s="589"/>
      <c r="I104" s="615"/>
      <c r="J104" s="614"/>
      <c r="K104" s="597">
        <f t="shared" si="1"/>
        <v>0</v>
      </c>
    </row>
    <row r="105" spans="1:11" x14ac:dyDescent="0.2">
      <c r="A105" s="613"/>
      <c r="B105" s="424" t="s">
        <v>831</v>
      </c>
      <c r="C105" s="589"/>
      <c r="D105" s="589"/>
      <c r="E105" s="589"/>
      <c r="F105" s="589"/>
      <c r="G105" s="614" t="s">
        <v>249</v>
      </c>
      <c r="H105" s="589"/>
      <c r="I105" s="615"/>
      <c r="J105" s="614"/>
      <c r="K105" s="597">
        <f t="shared" si="1"/>
        <v>0</v>
      </c>
    </row>
    <row r="106" spans="1:11" ht="13.5" thickBot="1" x14ac:dyDescent="0.25">
      <c r="A106" s="600" t="s">
        <v>7</v>
      </c>
      <c r="B106" s="616"/>
      <c r="C106" s="617"/>
      <c r="D106" s="617"/>
      <c r="E106" s="617"/>
      <c r="F106" s="617"/>
      <c r="G106" s="618"/>
      <c r="H106" s="617"/>
      <c r="I106" s="617"/>
      <c r="J106" s="618"/>
      <c r="K106" s="605">
        <f>SUM(K98:K105)</f>
        <v>0</v>
      </c>
    </row>
    <row r="107" spans="1:11" x14ac:dyDescent="0.2">
      <c r="A107" s="652" t="s">
        <v>861</v>
      </c>
      <c r="B107" s="744" t="s">
        <v>862</v>
      </c>
      <c r="C107" s="744"/>
      <c r="D107" s="744"/>
      <c r="E107" s="744"/>
      <c r="F107" s="744"/>
      <c r="G107" s="744"/>
      <c r="H107" s="744"/>
      <c r="I107" s="744"/>
      <c r="J107" s="744"/>
      <c r="K107" s="606" t="s">
        <v>13</v>
      </c>
    </row>
    <row r="108" spans="1:11" x14ac:dyDescent="0.2">
      <c r="A108" s="587" t="s">
        <v>241</v>
      </c>
      <c r="B108" s="588" t="s">
        <v>28</v>
      </c>
      <c r="C108" s="589"/>
      <c r="D108" s="589"/>
      <c r="E108" s="589"/>
      <c r="F108" s="589"/>
      <c r="G108" s="590" t="s">
        <v>242</v>
      </c>
      <c r="H108" s="742" t="s">
        <v>243</v>
      </c>
      <c r="I108" s="742"/>
      <c r="J108" s="590" t="s">
        <v>244</v>
      </c>
      <c r="K108" s="591" t="s">
        <v>245</v>
      </c>
    </row>
    <row r="109" spans="1:11" x14ac:dyDescent="0.2">
      <c r="A109" s="656"/>
      <c r="B109" s="654" t="s">
        <v>862</v>
      </c>
      <c r="C109" s="589"/>
      <c r="D109" s="589"/>
      <c r="E109" s="589"/>
      <c r="F109" s="589"/>
      <c r="G109" s="643" t="s">
        <v>242</v>
      </c>
      <c r="H109" s="643"/>
      <c r="I109" s="658"/>
      <c r="J109" s="643"/>
      <c r="K109" s="597">
        <f>J109*I109</f>
        <v>0</v>
      </c>
    </row>
    <row r="110" spans="1:11" x14ac:dyDescent="0.2">
      <c r="A110" s="653"/>
      <c r="B110" s="654" t="s">
        <v>832</v>
      </c>
      <c r="C110" s="589"/>
      <c r="D110" s="589"/>
      <c r="E110" s="589"/>
      <c r="F110" s="589"/>
      <c r="G110" s="643" t="s">
        <v>242</v>
      </c>
      <c r="H110" s="589"/>
      <c r="I110" s="658"/>
      <c r="J110" s="643"/>
      <c r="K110" s="597">
        <f>J110*I110</f>
        <v>0</v>
      </c>
    </row>
    <row r="111" spans="1:11" x14ac:dyDescent="0.2">
      <c r="A111" s="613"/>
      <c r="B111" s="424" t="s">
        <v>830</v>
      </c>
      <c r="C111" s="589"/>
      <c r="D111" s="589"/>
      <c r="E111" s="589"/>
      <c r="F111" s="589"/>
      <c r="G111" s="614" t="s">
        <v>249</v>
      </c>
      <c r="H111" s="589"/>
      <c r="I111" s="615"/>
      <c r="J111" s="614"/>
      <c r="K111" s="597">
        <f>J111*I111</f>
        <v>0</v>
      </c>
    </row>
    <row r="112" spans="1:11" x14ac:dyDescent="0.2">
      <c r="A112" s="613"/>
      <c r="B112" s="424" t="s">
        <v>831</v>
      </c>
      <c r="C112" s="589"/>
      <c r="D112" s="589"/>
      <c r="E112" s="589"/>
      <c r="F112" s="589"/>
      <c r="G112" s="614" t="s">
        <v>249</v>
      </c>
      <c r="H112" s="589"/>
      <c r="I112" s="615"/>
      <c r="J112" s="614"/>
      <c r="K112" s="597">
        <f>J112*I112</f>
        <v>0</v>
      </c>
    </row>
    <row r="113" spans="1:11" ht="13.5" thickBot="1" x14ac:dyDescent="0.25">
      <c r="A113" s="600" t="s">
        <v>7</v>
      </c>
      <c r="B113" s="616"/>
      <c r="C113" s="617"/>
      <c r="D113" s="617"/>
      <c r="E113" s="617"/>
      <c r="F113" s="617"/>
      <c r="G113" s="618"/>
      <c r="H113" s="617"/>
      <c r="I113" s="617"/>
      <c r="J113" s="618"/>
      <c r="K113" s="605">
        <f>SUM(K109:K112)</f>
        <v>0</v>
      </c>
    </row>
    <row r="114" spans="1:11" x14ac:dyDescent="0.2">
      <c r="A114" s="652" t="s">
        <v>863</v>
      </c>
      <c r="B114" s="744" t="s">
        <v>864</v>
      </c>
      <c r="C114" s="744"/>
      <c r="D114" s="744"/>
      <c r="E114" s="744"/>
      <c r="F114" s="744"/>
      <c r="G114" s="744"/>
      <c r="H114" s="744"/>
      <c r="I114" s="744"/>
      <c r="J114" s="744"/>
      <c r="K114" s="606" t="s">
        <v>307</v>
      </c>
    </row>
    <row r="115" spans="1:11" x14ac:dyDescent="0.2">
      <c r="A115" s="587" t="s">
        <v>241</v>
      </c>
      <c r="B115" s="588" t="s">
        <v>28</v>
      </c>
      <c r="C115" s="589"/>
      <c r="D115" s="589"/>
      <c r="E115" s="589"/>
      <c r="F115" s="589"/>
      <c r="G115" s="590" t="s">
        <v>242</v>
      </c>
      <c r="H115" s="742" t="s">
        <v>243</v>
      </c>
      <c r="I115" s="742"/>
      <c r="J115" s="590" t="s">
        <v>244</v>
      </c>
      <c r="K115" s="591" t="s">
        <v>245</v>
      </c>
    </row>
    <row r="116" spans="1:11" x14ac:dyDescent="0.2">
      <c r="A116" s="613"/>
      <c r="B116" s="424" t="s">
        <v>830</v>
      </c>
      <c r="C116" s="589"/>
      <c r="D116" s="589"/>
      <c r="E116" s="589"/>
      <c r="F116" s="589"/>
      <c r="G116" s="614" t="s">
        <v>249</v>
      </c>
      <c r="H116" s="589"/>
      <c r="I116" s="615"/>
      <c r="J116" s="614"/>
      <c r="K116" s="597">
        <f>J116*I116</f>
        <v>0</v>
      </c>
    </row>
    <row r="117" spans="1:11" x14ac:dyDescent="0.2">
      <c r="A117" s="613"/>
      <c r="B117" s="424" t="s">
        <v>831</v>
      </c>
      <c r="C117" s="589"/>
      <c r="D117" s="589"/>
      <c r="E117" s="589"/>
      <c r="F117" s="589"/>
      <c r="G117" s="614" t="s">
        <v>249</v>
      </c>
      <c r="H117" s="589"/>
      <c r="I117" s="615"/>
      <c r="J117" s="614"/>
      <c r="K117" s="597">
        <f>J117*I117</f>
        <v>0</v>
      </c>
    </row>
    <row r="118" spans="1:11" ht="13.5" thickBot="1" x14ac:dyDescent="0.25">
      <c r="A118" s="600" t="s">
        <v>7</v>
      </c>
      <c r="B118" s="616"/>
      <c r="C118" s="617"/>
      <c r="D118" s="617"/>
      <c r="E118" s="617"/>
      <c r="F118" s="617"/>
      <c r="G118" s="618"/>
      <c r="H118" s="617"/>
      <c r="I118" s="617"/>
      <c r="J118" s="618"/>
      <c r="K118" s="605">
        <f>SUM(K116:K117)</f>
        <v>0</v>
      </c>
    </row>
    <row r="119" spans="1:11" x14ac:dyDescent="0.2">
      <c r="A119" s="652" t="s">
        <v>865</v>
      </c>
      <c r="B119" s="744" t="s">
        <v>866</v>
      </c>
      <c r="C119" s="744"/>
      <c r="D119" s="744"/>
      <c r="E119" s="744"/>
      <c r="F119" s="744"/>
      <c r="G119" s="744"/>
      <c r="H119" s="744"/>
      <c r="I119" s="744"/>
      <c r="J119" s="744"/>
      <c r="K119" s="606" t="s">
        <v>307</v>
      </c>
    </row>
    <row r="120" spans="1:11" x14ac:dyDescent="0.2">
      <c r="A120" s="587" t="s">
        <v>241</v>
      </c>
      <c r="B120" s="588" t="s">
        <v>28</v>
      </c>
      <c r="C120" s="589"/>
      <c r="D120" s="589"/>
      <c r="E120" s="589"/>
      <c r="F120" s="589"/>
      <c r="G120" s="590" t="s">
        <v>242</v>
      </c>
      <c r="H120" s="742" t="s">
        <v>243</v>
      </c>
      <c r="I120" s="742"/>
      <c r="J120" s="590" t="s">
        <v>244</v>
      </c>
      <c r="K120" s="591" t="s">
        <v>245</v>
      </c>
    </row>
    <row r="121" spans="1:11" x14ac:dyDescent="0.2">
      <c r="A121" s="656"/>
      <c r="B121" s="654" t="s">
        <v>867</v>
      </c>
      <c r="C121" s="589"/>
      <c r="D121" s="589"/>
      <c r="E121" s="589"/>
      <c r="F121" s="589"/>
      <c r="G121" s="643" t="s">
        <v>173</v>
      </c>
      <c r="H121" s="643"/>
      <c r="I121" s="658"/>
      <c r="J121" s="643"/>
      <c r="K121" s="597">
        <f>J121*I121</f>
        <v>0</v>
      </c>
    </row>
    <row r="122" spans="1:11" x14ac:dyDescent="0.2">
      <c r="A122" s="656"/>
      <c r="B122" s="654" t="s">
        <v>868</v>
      </c>
      <c r="C122" s="589"/>
      <c r="D122" s="589"/>
      <c r="E122" s="589"/>
      <c r="F122" s="589"/>
      <c r="G122" s="643" t="s">
        <v>589</v>
      </c>
      <c r="H122" s="589"/>
      <c r="I122" s="655"/>
      <c r="J122" s="643"/>
      <c r="K122" s="597">
        <f>J122*I122</f>
        <v>0</v>
      </c>
    </row>
    <row r="123" spans="1:11" x14ac:dyDescent="0.2">
      <c r="A123" s="629"/>
      <c r="B123" s="424" t="s">
        <v>869</v>
      </c>
      <c r="C123" s="589"/>
      <c r="D123" s="589"/>
      <c r="E123" s="589"/>
      <c r="F123" s="589"/>
      <c r="G123" s="614" t="s">
        <v>307</v>
      </c>
      <c r="H123" s="589"/>
      <c r="I123" s="615"/>
      <c r="J123" s="614"/>
      <c r="K123" s="597">
        <f>J123*I123</f>
        <v>0</v>
      </c>
    </row>
    <row r="124" spans="1:11" x14ac:dyDescent="0.2">
      <c r="A124" s="629"/>
      <c r="B124" s="671" t="s">
        <v>841</v>
      </c>
      <c r="C124" s="589"/>
      <c r="D124" s="589"/>
      <c r="E124" s="589"/>
      <c r="F124" s="589"/>
      <c r="G124" s="614" t="s">
        <v>249</v>
      </c>
      <c r="H124" s="589"/>
      <c r="I124" s="615"/>
      <c r="J124" s="614"/>
      <c r="K124" s="597">
        <f>J124*I124</f>
        <v>0</v>
      </c>
    </row>
    <row r="125" spans="1:11" x14ac:dyDescent="0.2">
      <c r="A125" s="629"/>
      <c r="B125" s="424" t="s">
        <v>842</v>
      </c>
      <c r="C125" s="589"/>
      <c r="D125" s="589"/>
      <c r="E125" s="589"/>
      <c r="F125" s="589"/>
      <c r="G125" s="614" t="s">
        <v>249</v>
      </c>
      <c r="H125" s="589"/>
      <c r="I125" s="615"/>
      <c r="J125" s="614"/>
      <c r="K125" s="597">
        <f>J125*I125</f>
        <v>0</v>
      </c>
    </row>
    <row r="126" spans="1:11" ht="13.5" thickBot="1" x14ac:dyDescent="0.25">
      <c r="A126" s="600" t="s">
        <v>7</v>
      </c>
      <c r="B126" s="616"/>
      <c r="C126" s="617"/>
      <c r="D126" s="617"/>
      <c r="E126" s="617"/>
      <c r="F126" s="617"/>
      <c r="G126" s="618"/>
      <c r="H126" s="617"/>
      <c r="I126" s="617"/>
      <c r="J126" s="618"/>
      <c r="K126" s="605">
        <f>SUM(K121:K125)</f>
        <v>0</v>
      </c>
    </row>
    <row r="127" spans="1:11" x14ac:dyDescent="0.2">
      <c r="A127" s="652" t="s">
        <v>870</v>
      </c>
      <c r="B127" s="744" t="s">
        <v>871</v>
      </c>
      <c r="C127" s="744"/>
      <c r="D127" s="744"/>
      <c r="E127" s="744"/>
      <c r="F127" s="744"/>
      <c r="G127" s="744"/>
      <c r="H127" s="744"/>
      <c r="I127" s="744"/>
      <c r="J127" s="744"/>
      <c r="K127" s="606" t="s">
        <v>169</v>
      </c>
    </row>
    <row r="128" spans="1:11" x14ac:dyDescent="0.2">
      <c r="A128" s="587" t="s">
        <v>241</v>
      </c>
      <c r="B128" s="588" t="s">
        <v>28</v>
      </c>
      <c r="C128" s="589"/>
      <c r="D128" s="589"/>
      <c r="E128" s="589"/>
      <c r="F128" s="589"/>
      <c r="G128" s="590" t="s">
        <v>242</v>
      </c>
      <c r="H128" s="742" t="s">
        <v>243</v>
      </c>
      <c r="I128" s="742"/>
      <c r="J128" s="590" t="s">
        <v>244</v>
      </c>
      <c r="K128" s="591" t="s">
        <v>245</v>
      </c>
    </row>
    <row r="129" spans="1:11" x14ac:dyDescent="0.2">
      <c r="A129" s="629"/>
      <c r="B129" s="659" t="s">
        <v>841</v>
      </c>
      <c r="C129" s="589"/>
      <c r="D129" s="589"/>
      <c r="E129" s="589"/>
      <c r="F129" s="589"/>
      <c r="G129" s="614" t="s">
        <v>249</v>
      </c>
      <c r="H129" s="589"/>
      <c r="I129" s="615"/>
      <c r="J129" s="614"/>
      <c r="K129" s="597">
        <f>J129*I129</f>
        <v>0</v>
      </c>
    </row>
    <row r="130" spans="1:11" x14ac:dyDescent="0.2">
      <c r="A130" s="629"/>
      <c r="B130" s="424" t="s">
        <v>842</v>
      </c>
      <c r="C130" s="589"/>
      <c r="D130" s="589"/>
      <c r="E130" s="589"/>
      <c r="F130" s="589"/>
      <c r="G130" s="614" t="s">
        <v>249</v>
      </c>
      <c r="H130" s="589"/>
      <c r="I130" s="615"/>
      <c r="J130" s="614"/>
      <c r="K130" s="597">
        <f>J130*I130</f>
        <v>0</v>
      </c>
    </row>
    <row r="131" spans="1:11" ht="13.5" thickBot="1" x14ac:dyDescent="0.25">
      <c r="A131" s="600" t="s">
        <v>7</v>
      </c>
      <c r="B131" s="616"/>
      <c r="C131" s="617"/>
      <c r="D131" s="617"/>
      <c r="E131" s="617"/>
      <c r="F131" s="617"/>
      <c r="G131" s="618"/>
      <c r="H131" s="617"/>
      <c r="I131" s="617"/>
      <c r="J131" s="618"/>
      <c r="K131" s="605">
        <f>SUM(K129:K130)</f>
        <v>0</v>
      </c>
    </row>
    <row r="132" spans="1:11" x14ac:dyDescent="0.2">
      <c r="A132" s="652" t="s">
        <v>872</v>
      </c>
      <c r="B132" s="744" t="s">
        <v>873</v>
      </c>
      <c r="C132" s="744"/>
      <c r="D132" s="744"/>
      <c r="E132" s="744"/>
      <c r="F132" s="744"/>
      <c r="G132" s="744"/>
      <c r="H132" s="744"/>
      <c r="I132" s="744"/>
      <c r="J132" s="744"/>
      <c r="K132" s="606" t="s">
        <v>307</v>
      </c>
    </row>
    <row r="133" spans="1:11" x14ac:dyDescent="0.2">
      <c r="A133" s="587" t="s">
        <v>241</v>
      </c>
      <c r="B133" s="588" t="s">
        <v>28</v>
      </c>
      <c r="C133" s="589"/>
      <c r="D133" s="589"/>
      <c r="E133" s="589"/>
      <c r="F133" s="589"/>
      <c r="G133" s="590" t="s">
        <v>242</v>
      </c>
      <c r="H133" s="742" t="s">
        <v>243</v>
      </c>
      <c r="I133" s="742"/>
      <c r="J133" s="590" t="s">
        <v>244</v>
      </c>
      <c r="K133" s="591" t="s">
        <v>245</v>
      </c>
    </row>
    <row r="134" spans="1:11" x14ac:dyDescent="0.2">
      <c r="A134" s="656"/>
      <c r="B134" s="750" t="s">
        <v>874</v>
      </c>
      <c r="C134" s="750"/>
      <c r="D134" s="750"/>
      <c r="E134" s="750"/>
      <c r="F134" s="750"/>
      <c r="G134" s="643" t="s">
        <v>242</v>
      </c>
      <c r="H134" s="643"/>
      <c r="I134" s="655"/>
      <c r="J134" s="643"/>
      <c r="K134" s="597">
        <f>J134*I134</f>
        <v>0</v>
      </c>
    </row>
    <row r="135" spans="1:11" x14ac:dyDescent="0.2">
      <c r="A135" s="656"/>
      <c r="B135" s="654" t="s">
        <v>867</v>
      </c>
      <c r="C135" s="589"/>
      <c r="D135" s="589"/>
      <c r="E135" s="589"/>
      <c r="F135" s="589"/>
      <c r="G135" s="643" t="s">
        <v>173</v>
      </c>
      <c r="H135" s="643"/>
      <c r="I135" s="655"/>
      <c r="J135" s="643"/>
      <c r="K135" s="597">
        <f t="shared" ref="K135:K136" si="2">J135*I135</f>
        <v>0</v>
      </c>
    </row>
    <row r="136" spans="1:11" x14ac:dyDescent="0.2">
      <c r="A136" s="656"/>
      <c r="B136" s="750" t="s">
        <v>868</v>
      </c>
      <c r="C136" s="750"/>
      <c r="D136" s="750"/>
      <c r="E136" s="750"/>
      <c r="F136" s="750"/>
      <c r="G136" s="643" t="s">
        <v>48</v>
      </c>
      <c r="H136" s="643"/>
      <c r="I136" s="655"/>
      <c r="J136" s="643"/>
      <c r="K136" s="597">
        <f t="shared" si="2"/>
        <v>0</v>
      </c>
    </row>
    <row r="137" spans="1:11" x14ac:dyDescent="0.2">
      <c r="A137" s="629"/>
      <c r="B137" s="659" t="s">
        <v>841</v>
      </c>
      <c r="C137" s="589"/>
      <c r="D137" s="589"/>
      <c r="E137" s="589"/>
      <c r="F137" s="589"/>
      <c r="G137" s="614" t="s">
        <v>249</v>
      </c>
      <c r="H137" s="589"/>
      <c r="I137" s="615"/>
      <c r="J137" s="614"/>
      <c r="K137" s="597">
        <f>J137*I137</f>
        <v>0</v>
      </c>
    </row>
    <row r="138" spans="1:11" x14ac:dyDescent="0.2">
      <c r="A138" s="629"/>
      <c r="B138" s="424" t="s">
        <v>842</v>
      </c>
      <c r="C138" s="589"/>
      <c r="D138" s="589"/>
      <c r="E138" s="589"/>
      <c r="F138" s="589"/>
      <c r="G138" s="614" t="s">
        <v>249</v>
      </c>
      <c r="H138" s="589"/>
      <c r="I138" s="615"/>
      <c r="J138" s="614"/>
      <c r="K138" s="597">
        <f>J138*I138</f>
        <v>0</v>
      </c>
    </row>
    <row r="139" spans="1:11" ht="13.5" thickBot="1" x14ac:dyDescent="0.25">
      <c r="A139" s="600" t="s">
        <v>7</v>
      </c>
      <c r="B139" s="616"/>
      <c r="C139" s="617"/>
      <c r="D139" s="617"/>
      <c r="E139" s="617"/>
      <c r="F139" s="617"/>
      <c r="G139" s="618"/>
      <c r="H139" s="617"/>
      <c r="I139" s="617"/>
      <c r="J139" s="618"/>
      <c r="K139" s="605">
        <f>SUM(K134:K138)</f>
        <v>0</v>
      </c>
    </row>
    <row r="140" spans="1:11" x14ac:dyDescent="0.2">
      <c r="A140" s="580" t="s">
        <v>875</v>
      </c>
      <c r="B140" s="660" t="s">
        <v>876</v>
      </c>
      <c r="C140" s="661"/>
      <c r="D140" s="661"/>
      <c r="E140" s="661"/>
      <c r="F140" s="661"/>
      <c r="G140" s="662"/>
      <c r="H140" s="663"/>
      <c r="I140" s="662"/>
      <c r="J140" s="662"/>
      <c r="K140" s="664" t="s">
        <v>266</v>
      </c>
    </row>
    <row r="141" spans="1:11" x14ac:dyDescent="0.2">
      <c r="A141" s="587" t="s">
        <v>241</v>
      </c>
      <c r="B141" s="665" t="s">
        <v>28</v>
      </c>
      <c r="C141" s="666"/>
      <c r="D141" s="666"/>
      <c r="E141" s="666"/>
      <c r="F141" s="666"/>
      <c r="G141" s="590" t="s">
        <v>242</v>
      </c>
      <c r="H141" s="742" t="s">
        <v>243</v>
      </c>
      <c r="I141" s="742"/>
      <c r="J141" s="590" t="s">
        <v>244</v>
      </c>
      <c r="K141" s="591" t="s">
        <v>245</v>
      </c>
    </row>
    <row r="142" spans="1:11" x14ac:dyDescent="0.2">
      <c r="A142" s="656"/>
      <c r="B142" s="669" t="s">
        <v>877</v>
      </c>
      <c r="D142" s="669"/>
      <c r="E142" s="669"/>
      <c r="F142" s="669"/>
      <c r="G142" s="643" t="s">
        <v>266</v>
      </c>
      <c r="H142" s="589"/>
      <c r="I142" s="615"/>
      <c r="J142" s="643"/>
      <c r="K142" s="597">
        <f>J142*I142</f>
        <v>0</v>
      </c>
    </row>
    <row r="143" spans="1:11" x14ac:dyDescent="0.2">
      <c r="A143" s="629"/>
      <c r="B143" s="659" t="s">
        <v>841</v>
      </c>
      <c r="C143" s="589"/>
      <c r="D143" s="589"/>
      <c r="E143" s="589"/>
      <c r="F143" s="589"/>
      <c r="G143" s="614" t="s">
        <v>249</v>
      </c>
      <c r="H143" s="589"/>
      <c r="I143" s="615"/>
      <c r="J143" s="614"/>
      <c r="K143" s="597">
        <f>J143*I143</f>
        <v>0</v>
      </c>
    </row>
    <row r="144" spans="1:11" x14ac:dyDescent="0.2">
      <c r="A144" s="629"/>
      <c r="B144" s="424" t="s">
        <v>842</v>
      </c>
      <c r="C144" s="589"/>
      <c r="D144" s="589"/>
      <c r="E144" s="589"/>
      <c r="F144" s="589"/>
      <c r="G144" s="614" t="s">
        <v>249</v>
      </c>
      <c r="H144" s="589"/>
      <c r="I144" s="615"/>
      <c r="J144" s="614"/>
      <c r="K144" s="597">
        <f>J144*I144</f>
        <v>0</v>
      </c>
    </row>
    <row r="145" spans="1:11" ht="13.5" thickBot="1" x14ac:dyDescent="0.25">
      <c r="A145" s="600" t="s">
        <v>7</v>
      </c>
      <c r="B145" s="673"/>
      <c r="C145" s="674"/>
      <c r="D145" s="674"/>
      <c r="E145" s="674"/>
      <c r="F145" s="674"/>
      <c r="G145" s="675"/>
      <c r="H145" s="676"/>
      <c r="I145" s="677"/>
      <c r="J145" s="678"/>
      <c r="K145" s="679">
        <f>SUM(K142:K144)</f>
        <v>0</v>
      </c>
    </row>
    <row r="146" spans="1:11" x14ac:dyDescent="0.2">
      <c r="A146" s="580" t="s">
        <v>878</v>
      </c>
      <c r="B146" s="660" t="s">
        <v>879</v>
      </c>
      <c r="C146" s="661"/>
      <c r="D146" s="661"/>
      <c r="E146" s="661"/>
      <c r="F146" s="661"/>
      <c r="G146" s="662"/>
      <c r="H146" s="663"/>
      <c r="I146" s="662"/>
      <c r="J146" s="662"/>
      <c r="K146" s="664" t="s">
        <v>266</v>
      </c>
    </row>
    <row r="147" spans="1:11" x14ac:dyDescent="0.2">
      <c r="A147" s="587" t="s">
        <v>241</v>
      </c>
      <c r="B147" s="665" t="s">
        <v>28</v>
      </c>
      <c r="C147" s="666"/>
      <c r="D147" s="666"/>
      <c r="E147" s="666"/>
      <c r="F147" s="666"/>
      <c r="G147" s="590" t="s">
        <v>242</v>
      </c>
      <c r="H147" s="742" t="s">
        <v>243</v>
      </c>
      <c r="I147" s="742"/>
      <c r="J147" s="590" t="s">
        <v>244</v>
      </c>
      <c r="K147" s="591" t="s">
        <v>245</v>
      </c>
    </row>
    <row r="148" spans="1:11" x14ac:dyDescent="0.2">
      <c r="A148" s="656"/>
      <c r="B148" s="654" t="s">
        <v>867</v>
      </c>
      <c r="D148" s="669"/>
      <c r="E148" s="669"/>
      <c r="F148" s="669"/>
      <c r="G148" s="643" t="s">
        <v>173</v>
      </c>
      <c r="H148" s="589"/>
      <c r="I148" s="655"/>
      <c r="J148" s="643"/>
      <c r="K148" s="597">
        <f t="shared" ref="K148:K153" si="3">J148*I148</f>
        <v>0</v>
      </c>
    </row>
    <row r="149" spans="1:11" x14ac:dyDescent="0.2">
      <c r="A149" s="656"/>
      <c r="B149" s="654" t="s">
        <v>868</v>
      </c>
      <c r="C149" s="589"/>
      <c r="D149" s="589"/>
      <c r="E149" s="589"/>
      <c r="F149" s="589"/>
      <c r="G149" s="643" t="s">
        <v>589</v>
      </c>
      <c r="H149" s="589"/>
      <c r="I149" s="655"/>
      <c r="J149" s="643"/>
      <c r="K149" s="597">
        <f t="shared" si="3"/>
        <v>0</v>
      </c>
    </row>
    <row r="150" spans="1:11" x14ac:dyDescent="0.2">
      <c r="A150" s="681"/>
      <c r="B150" s="654" t="s">
        <v>880</v>
      </c>
      <c r="C150" s="654"/>
      <c r="D150" s="654"/>
      <c r="E150" s="654"/>
      <c r="F150" s="654"/>
      <c r="G150" s="643" t="s">
        <v>242</v>
      </c>
      <c r="H150" s="589"/>
      <c r="I150" s="615"/>
      <c r="J150" s="643"/>
      <c r="K150" s="597">
        <f t="shared" si="3"/>
        <v>0</v>
      </c>
    </row>
    <row r="151" spans="1:11" x14ac:dyDescent="0.2">
      <c r="A151" s="682"/>
      <c r="B151" s="654" t="s">
        <v>881</v>
      </c>
      <c r="C151" s="654"/>
      <c r="D151" s="654"/>
      <c r="E151" s="654"/>
      <c r="F151" s="654"/>
      <c r="G151" s="614" t="s">
        <v>16</v>
      </c>
      <c r="H151" s="589"/>
      <c r="I151" s="670"/>
      <c r="J151" s="643"/>
      <c r="K151" s="597">
        <f t="shared" si="3"/>
        <v>0</v>
      </c>
    </row>
    <row r="152" spans="1:11" x14ac:dyDescent="0.2">
      <c r="A152" s="629"/>
      <c r="B152" s="659" t="s">
        <v>841</v>
      </c>
      <c r="C152" s="589"/>
      <c r="D152" s="589"/>
      <c r="E152" s="589"/>
      <c r="F152" s="589"/>
      <c r="G152" s="614" t="s">
        <v>249</v>
      </c>
      <c r="H152" s="589"/>
      <c r="I152" s="615"/>
      <c r="J152" s="614"/>
      <c r="K152" s="597">
        <f t="shared" si="3"/>
        <v>0</v>
      </c>
    </row>
    <row r="153" spans="1:11" x14ac:dyDescent="0.2">
      <c r="A153" s="629"/>
      <c r="B153" s="424" t="s">
        <v>842</v>
      </c>
      <c r="C153" s="589"/>
      <c r="D153" s="589"/>
      <c r="E153" s="589"/>
      <c r="F153" s="589"/>
      <c r="G153" s="614" t="s">
        <v>249</v>
      </c>
      <c r="H153" s="589"/>
      <c r="I153" s="615"/>
      <c r="J153" s="614"/>
      <c r="K153" s="597">
        <f t="shared" si="3"/>
        <v>0</v>
      </c>
    </row>
    <row r="154" spans="1:11" ht="13.5" thickBot="1" x14ac:dyDescent="0.25">
      <c r="A154" s="600" t="s">
        <v>7</v>
      </c>
      <c r="B154" s="673"/>
      <c r="C154" s="674"/>
      <c r="D154" s="674"/>
      <c r="E154" s="674"/>
      <c r="F154" s="674"/>
      <c r="G154" s="675"/>
      <c r="H154" s="676"/>
      <c r="I154" s="677"/>
      <c r="J154" s="678"/>
      <c r="K154" s="679">
        <f>SUM(K148:K153)</f>
        <v>0</v>
      </c>
    </row>
    <row r="155" spans="1:11" x14ac:dyDescent="0.2">
      <c r="A155" s="580" t="s">
        <v>882</v>
      </c>
      <c r="B155" s="660" t="s">
        <v>883</v>
      </c>
      <c r="C155" s="661"/>
      <c r="D155" s="661"/>
      <c r="E155" s="661"/>
      <c r="F155" s="661"/>
      <c r="G155" s="662"/>
      <c r="H155" s="663"/>
      <c r="I155" s="662"/>
      <c r="J155" s="662"/>
      <c r="K155" s="664" t="s">
        <v>266</v>
      </c>
    </row>
    <row r="156" spans="1:11" x14ac:dyDescent="0.2">
      <c r="A156" s="587" t="s">
        <v>241</v>
      </c>
      <c r="B156" s="665" t="s">
        <v>28</v>
      </c>
      <c r="C156" s="666"/>
      <c r="D156" s="666"/>
      <c r="E156" s="666"/>
      <c r="F156" s="666"/>
      <c r="G156" s="590" t="s">
        <v>242</v>
      </c>
      <c r="H156" s="742" t="s">
        <v>243</v>
      </c>
      <c r="I156" s="742"/>
      <c r="J156" s="590" t="s">
        <v>244</v>
      </c>
      <c r="K156" s="591" t="s">
        <v>245</v>
      </c>
    </row>
    <row r="157" spans="1:11" x14ac:dyDescent="0.2">
      <c r="A157" s="682"/>
      <c r="B157" s="669" t="s">
        <v>877</v>
      </c>
      <c r="D157" s="669"/>
      <c r="E157" s="669"/>
      <c r="F157" s="669"/>
      <c r="G157" s="643" t="s">
        <v>266</v>
      </c>
      <c r="H157" s="589"/>
      <c r="I157" s="615"/>
      <c r="J157" s="643"/>
      <c r="K157" s="597">
        <f>J157*I157</f>
        <v>0</v>
      </c>
    </row>
    <row r="158" spans="1:11" x14ac:dyDescent="0.2">
      <c r="A158" s="629"/>
      <c r="B158" s="671" t="s">
        <v>841</v>
      </c>
      <c r="C158" s="589"/>
      <c r="D158" s="589"/>
      <c r="E158" s="589"/>
      <c r="F158" s="589"/>
      <c r="G158" s="614" t="s">
        <v>249</v>
      </c>
      <c r="H158" s="589"/>
      <c r="I158" s="615"/>
      <c r="J158" s="614"/>
      <c r="K158" s="597">
        <f>J158*I158</f>
        <v>0</v>
      </c>
    </row>
    <row r="159" spans="1:11" x14ac:dyDescent="0.2">
      <c r="A159" s="629"/>
      <c r="B159" s="424" t="s">
        <v>842</v>
      </c>
      <c r="C159" s="589"/>
      <c r="D159" s="589"/>
      <c r="E159" s="589"/>
      <c r="F159" s="589"/>
      <c r="G159" s="614" t="s">
        <v>249</v>
      </c>
      <c r="H159" s="589"/>
      <c r="I159" s="615"/>
      <c r="J159" s="614"/>
      <c r="K159" s="597">
        <f>J159*I159</f>
        <v>0</v>
      </c>
    </row>
    <row r="160" spans="1:11" ht="13.5" thickBot="1" x14ac:dyDescent="0.25">
      <c r="A160" s="600" t="s">
        <v>7</v>
      </c>
      <c r="B160" s="673"/>
      <c r="C160" s="674"/>
      <c r="D160" s="674"/>
      <c r="E160" s="674"/>
      <c r="F160" s="674"/>
      <c r="G160" s="675"/>
      <c r="H160" s="676"/>
      <c r="I160" s="677"/>
      <c r="J160" s="678"/>
      <c r="K160" s="679">
        <f>SUM(K157:K159)</f>
        <v>0</v>
      </c>
    </row>
    <row r="161" spans="1:11" x14ac:dyDescent="0.2">
      <c r="A161" s="580" t="s">
        <v>884</v>
      </c>
      <c r="B161" s="660" t="s">
        <v>885</v>
      </c>
      <c r="C161" s="661"/>
      <c r="D161" s="661"/>
      <c r="E161" s="661"/>
      <c r="F161" s="661"/>
      <c r="G161" s="662"/>
      <c r="H161" s="663"/>
      <c r="I161" s="662"/>
      <c r="J161" s="662"/>
      <c r="K161" s="664" t="s">
        <v>13</v>
      </c>
    </row>
    <row r="162" spans="1:11" x14ac:dyDescent="0.2">
      <c r="A162" s="587" t="s">
        <v>241</v>
      </c>
      <c r="B162" s="665" t="s">
        <v>28</v>
      </c>
      <c r="C162" s="666"/>
      <c r="D162" s="666"/>
      <c r="E162" s="666"/>
      <c r="F162" s="666"/>
      <c r="G162" s="590" t="s">
        <v>242</v>
      </c>
      <c r="H162" s="742" t="s">
        <v>243</v>
      </c>
      <c r="I162" s="742"/>
      <c r="J162" s="590" t="s">
        <v>244</v>
      </c>
      <c r="K162" s="591" t="s">
        <v>245</v>
      </c>
    </row>
    <row r="163" spans="1:11" x14ac:dyDescent="0.2">
      <c r="A163" s="682"/>
      <c r="B163" s="669" t="s">
        <v>886</v>
      </c>
      <c r="D163" s="669"/>
      <c r="E163" s="669"/>
      <c r="F163" s="669"/>
      <c r="G163" s="643" t="s">
        <v>242</v>
      </c>
      <c r="H163" s="589"/>
      <c r="I163" s="615"/>
      <c r="J163" s="643"/>
      <c r="K163" s="597">
        <f>J163*I163</f>
        <v>0</v>
      </c>
    </row>
    <row r="164" spans="1:11" ht="13.5" thickBot="1" x14ac:dyDescent="0.25">
      <c r="A164" s="600" t="s">
        <v>7</v>
      </c>
      <c r="B164" s="673"/>
      <c r="C164" s="674"/>
      <c r="D164" s="674"/>
      <c r="E164" s="674"/>
      <c r="F164" s="674"/>
      <c r="G164" s="675"/>
      <c r="H164" s="676"/>
      <c r="I164" s="677"/>
      <c r="J164" s="678"/>
      <c r="K164" s="679">
        <f>SUM(K163:K163)</f>
        <v>0</v>
      </c>
    </row>
    <row r="165" spans="1:11" x14ac:dyDescent="0.2">
      <c r="A165" s="580" t="s">
        <v>887</v>
      </c>
      <c r="B165" s="683" t="s">
        <v>888</v>
      </c>
      <c r="C165" s="684"/>
      <c r="D165" s="684"/>
      <c r="E165" s="684"/>
      <c r="F165" s="684"/>
      <c r="G165" s="685"/>
      <c r="H165" s="684"/>
      <c r="I165" s="684"/>
      <c r="J165" s="685"/>
      <c r="K165" s="686"/>
    </row>
    <row r="166" spans="1:11" x14ac:dyDescent="0.2">
      <c r="A166" s="687" t="s">
        <v>241</v>
      </c>
      <c r="B166" s="421" t="s">
        <v>28</v>
      </c>
      <c r="C166" s="420"/>
      <c r="D166" s="420"/>
      <c r="E166" s="420"/>
      <c r="F166" s="420"/>
      <c r="G166" s="688" t="s">
        <v>242</v>
      </c>
      <c r="H166" s="751" t="s">
        <v>243</v>
      </c>
      <c r="I166" s="751"/>
      <c r="J166" s="688" t="s">
        <v>244</v>
      </c>
      <c r="K166" s="639" t="s">
        <v>245</v>
      </c>
    </row>
    <row r="167" spans="1:11" x14ac:dyDescent="0.2">
      <c r="A167" s="613"/>
      <c r="B167" s="424" t="s">
        <v>889</v>
      </c>
      <c r="C167" s="420"/>
      <c r="D167" s="420"/>
      <c r="E167" s="420"/>
      <c r="F167" s="420"/>
      <c r="G167" s="689" t="s">
        <v>249</v>
      </c>
      <c r="H167" s="420"/>
      <c r="I167" s="615"/>
      <c r="J167" s="690"/>
      <c r="K167" s="597">
        <f>J167*I167</f>
        <v>0</v>
      </c>
    </row>
    <row r="168" spans="1:11" ht="13.5" thickBot="1" x14ac:dyDescent="0.25">
      <c r="A168" s="600" t="s">
        <v>7</v>
      </c>
      <c r="B168" s="691"/>
      <c r="C168" s="647"/>
      <c r="D168" s="647"/>
      <c r="E168" s="647"/>
      <c r="F168" s="647"/>
      <c r="G168" s="692"/>
      <c r="H168" s="647"/>
      <c r="I168" s="647"/>
      <c r="J168" s="692"/>
      <c r="K168" s="605">
        <f>SUM(K167)</f>
        <v>0</v>
      </c>
    </row>
    <row r="169" spans="1:11" x14ac:dyDescent="0.2">
      <c r="A169" s="580" t="s">
        <v>890</v>
      </c>
      <c r="B169" s="581" t="s">
        <v>891</v>
      </c>
      <c r="C169" s="582"/>
      <c r="D169" s="582"/>
      <c r="E169" s="582"/>
      <c r="F169" s="582"/>
      <c r="G169" s="583"/>
      <c r="H169" s="584"/>
      <c r="I169" s="584"/>
      <c r="J169" s="585"/>
      <c r="K169" s="586"/>
    </row>
    <row r="170" spans="1:11" x14ac:dyDescent="0.2">
      <c r="A170" s="587" t="s">
        <v>241</v>
      </c>
      <c r="B170" s="588" t="s">
        <v>28</v>
      </c>
      <c r="C170" s="589"/>
      <c r="D170" s="589"/>
      <c r="E170" s="589"/>
      <c r="F170" s="589"/>
      <c r="G170" s="688" t="s">
        <v>242</v>
      </c>
      <c r="H170" s="751" t="s">
        <v>243</v>
      </c>
      <c r="I170" s="751"/>
      <c r="J170" s="688" t="s">
        <v>244</v>
      </c>
      <c r="K170" s="639" t="s">
        <v>245</v>
      </c>
    </row>
    <row r="171" spans="1:11" x14ac:dyDescent="0.2">
      <c r="A171" s="592"/>
      <c r="B171" s="593" t="s">
        <v>892</v>
      </c>
      <c r="C171" s="593"/>
      <c r="E171" s="593"/>
      <c r="G171" s="693" t="s">
        <v>169</v>
      </c>
      <c r="I171" s="593"/>
      <c r="J171" s="596"/>
      <c r="K171" s="597">
        <f>J171*I171</f>
        <v>0</v>
      </c>
    </row>
    <row r="172" spans="1:11" x14ac:dyDescent="0.2">
      <c r="A172" s="592"/>
      <c r="B172" s="593" t="s">
        <v>893</v>
      </c>
      <c r="C172" s="593"/>
      <c r="E172" s="593"/>
      <c r="G172" s="693" t="s">
        <v>169</v>
      </c>
      <c r="I172" s="593"/>
      <c r="J172" s="596"/>
      <c r="K172" s="597">
        <f>J172*I172</f>
        <v>0</v>
      </c>
    </row>
    <row r="173" spans="1:11" x14ac:dyDescent="0.2">
      <c r="A173" s="592"/>
      <c r="B173" s="593" t="s">
        <v>894</v>
      </c>
      <c r="C173" s="593"/>
      <c r="E173" s="593"/>
      <c r="G173" s="693" t="s">
        <v>169</v>
      </c>
      <c r="I173" s="694"/>
      <c r="J173" s="596"/>
      <c r="K173" s="597">
        <f>J173*I173</f>
        <v>0</v>
      </c>
    </row>
    <row r="174" spans="1:11" ht="13.5" thickBot="1" x14ac:dyDescent="0.25">
      <c r="A174" s="600" t="s">
        <v>7</v>
      </c>
      <c r="B174" s="601"/>
      <c r="C174" s="601"/>
      <c r="D174" s="602"/>
      <c r="E174" s="601"/>
      <c r="F174" s="601"/>
      <c r="G174" s="603"/>
      <c r="H174" s="604"/>
      <c r="I174" s="604"/>
      <c r="J174" s="603"/>
      <c r="K174" s="605">
        <f>SUM(K171:K173)</f>
        <v>0</v>
      </c>
    </row>
    <row r="175" spans="1:11" x14ac:dyDescent="0.2">
      <c r="A175" s="421"/>
      <c r="B175" s="421"/>
      <c r="C175" s="420"/>
      <c r="D175" s="420"/>
      <c r="E175" s="420"/>
      <c r="F175" s="420"/>
      <c r="G175" s="421"/>
      <c r="H175" s="420"/>
      <c r="I175" s="422"/>
      <c r="J175" s="422"/>
      <c r="K175" s="423"/>
    </row>
    <row r="176" spans="1:11" ht="228" customHeight="1" x14ac:dyDescent="0.2">
      <c r="A176" s="741" t="s">
        <v>900</v>
      </c>
      <c r="B176" s="741"/>
      <c r="C176" s="741"/>
      <c r="D176" s="741"/>
      <c r="E176" s="741"/>
      <c r="F176" s="741"/>
      <c r="G176" s="741"/>
      <c r="H176" s="741"/>
      <c r="I176" s="741"/>
      <c r="J176" s="741"/>
      <c r="K176" s="741"/>
    </row>
    <row r="177" spans="1:11" x14ac:dyDescent="0.2">
      <c r="A177" s="421"/>
      <c r="B177" s="421"/>
      <c r="C177" s="420"/>
      <c r="D177" s="420"/>
      <c r="E177" s="420"/>
      <c r="F177" s="420"/>
      <c r="G177" s="421"/>
      <c r="H177" s="420"/>
      <c r="I177" s="422"/>
      <c r="J177" s="422"/>
      <c r="K177" s="423"/>
    </row>
    <row r="178" spans="1:11" x14ac:dyDescent="0.2">
      <c r="A178" s="424"/>
      <c r="B178" s="424"/>
      <c r="C178" s="420"/>
      <c r="D178" s="420"/>
      <c r="E178" s="420"/>
      <c r="F178" s="420"/>
      <c r="G178" s="424"/>
      <c r="H178" s="420"/>
      <c r="I178" s="425"/>
      <c r="J178" s="426"/>
      <c r="K178" s="425"/>
    </row>
    <row r="179" spans="1:11" x14ac:dyDescent="0.2">
      <c r="A179" s="424"/>
      <c r="B179" s="424"/>
      <c r="C179" s="420"/>
      <c r="D179" s="420"/>
      <c r="E179" s="420"/>
      <c r="F179" s="420"/>
      <c r="G179" s="424"/>
      <c r="H179" s="420"/>
      <c r="I179" s="425"/>
      <c r="J179" s="426"/>
      <c r="K179" s="425"/>
    </row>
    <row r="180" spans="1:11" x14ac:dyDescent="0.2">
      <c r="A180" s="424"/>
      <c r="B180" s="424"/>
      <c r="C180" s="420"/>
      <c r="D180" s="420"/>
      <c r="E180" s="420"/>
      <c r="F180" s="420"/>
      <c r="G180" s="424"/>
      <c r="H180" s="420"/>
      <c r="I180" s="425"/>
      <c r="J180" s="426"/>
      <c r="K180" s="425"/>
    </row>
    <row r="181" spans="1:11" x14ac:dyDescent="0.2">
      <c r="A181" s="424"/>
      <c r="B181" s="424"/>
      <c r="C181" s="420"/>
      <c r="D181" s="420"/>
      <c r="E181" s="420"/>
      <c r="F181" s="420"/>
      <c r="G181" s="424"/>
      <c r="H181" s="420"/>
      <c r="I181" s="425"/>
      <c r="J181" s="426"/>
      <c r="K181" s="425"/>
    </row>
    <row r="182" spans="1:11" x14ac:dyDescent="0.2">
      <c r="A182" s="424"/>
      <c r="B182" s="424"/>
      <c r="C182" s="420"/>
      <c r="D182" s="420"/>
      <c r="E182" s="420"/>
      <c r="F182" s="420"/>
      <c r="G182" s="424"/>
      <c r="H182" s="420"/>
      <c r="I182" s="425"/>
      <c r="J182" s="426"/>
      <c r="K182" s="425"/>
    </row>
    <row r="183" spans="1:11" x14ac:dyDescent="0.2">
      <c r="A183" s="424"/>
      <c r="B183" s="424"/>
      <c r="C183" s="420"/>
      <c r="D183" s="420"/>
      <c r="E183" s="420"/>
      <c r="F183" s="420"/>
      <c r="G183" s="424"/>
      <c r="H183" s="420"/>
      <c r="I183" s="425"/>
      <c r="J183" s="426"/>
      <c r="K183" s="425"/>
    </row>
    <row r="184" spans="1:11" x14ac:dyDescent="0.2">
      <c r="A184" s="420"/>
      <c r="B184" s="424"/>
      <c r="C184" s="420"/>
      <c r="D184" s="420"/>
      <c r="E184" s="420"/>
      <c r="F184" s="420"/>
      <c r="G184" s="420"/>
      <c r="H184" s="420"/>
      <c r="I184" s="425"/>
      <c r="J184" s="426"/>
      <c r="K184" s="425"/>
    </row>
    <row r="185" spans="1:11" x14ac:dyDescent="0.2">
      <c r="A185" s="420"/>
      <c r="B185" s="421"/>
      <c r="C185" s="420"/>
      <c r="D185" s="420"/>
      <c r="E185" s="420"/>
      <c r="F185" s="420"/>
      <c r="G185" s="420"/>
      <c r="H185" s="420"/>
      <c r="I185" s="420"/>
      <c r="J185" s="420"/>
      <c r="K185" s="427"/>
    </row>
  </sheetData>
  <mergeCells count="52">
    <mergeCell ref="H170:I170"/>
    <mergeCell ref="H141:I141"/>
    <mergeCell ref="H147:I147"/>
    <mergeCell ref="H156:I156"/>
    <mergeCell ref="H162:I162"/>
    <mergeCell ref="H166:I166"/>
    <mergeCell ref="H128:I128"/>
    <mergeCell ref="B132:J132"/>
    <mergeCell ref="H133:I133"/>
    <mergeCell ref="B134:F134"/>
    <mergeCell ref="B136:F136"/>
    <mergeCell ref="B114:J114"/>
    <mergeCell ref="H115:I115"/>
    <mergeCell ref="B119:J119"/>
    <mergeCell ref="H120:I120"/>
    <mergeCell ref="B127:J127"/>
    <mergeCell ref="B89:J89"/>
    <mergeCell ref="H90:I90"/>
    <mergeCell ref="B96:J96"/>
    <mergeCell ref="B107:J107"/>
    <mergeCell ref="H108:I108"/>
    <mergeCell ref="B55:J55"/>
    <mergeCell ref="H56:I56"/>
    <mergeCell ref="B65:J65"/>
    <mergeCell ref="H66:I66"/>
    <mergeCell ref="H73:I73"/>
    <mergeCell ref="B43:J43"/>
    <mergeCell ref="H44:I44"/>
    <mergeCell ref="B50:J50"/>
    <mergeCell ref="H51:I51"/>
    <mergeCell ref="B52:F52"/>
    <mergeCell ref="H35:I35"/>
    <mergeCell ref="B36:F36"/>
    <mergeCell ref="H36:I36"/>
    <mergeCell ref="B39:I39"/>
    <mergeCell ref="H40:I40"/>
    <mergeCell ref="A176:K176"/>
    <mergeCell ref="H19:I19"/>
    <mergeCell ref="B20:F20"/>
    <mergeCell ref="B21:F21"/>
    <mergeCell ref="B22:F22"/>
    <mergeCell ref="B23:F23"/>
    <mergeCell ref="B25:J25"/>
    <mergeCell ref="H26:I26"/>
    <mergeCell ref="H31:I31"/>
    <mergeCell ref="B32:F32"/>
    <mergeCell ref="H32:I32"/>
    <mergeCell ref="B33:F33"/>
    <mergeCell ref="H33:I33"/>
    <mergeCell ref="B34:F34"/>
    <mergeCell ref="H34:I34"/>
    <mergeCell ref="B35:F35"/>
  </mergeCells>
  <pageMargins left="0.51181102362204722" right="0.51181102362204722" top="0.78740157480314965" bottom="0.78740157480314965" header="0.31496062992125984" footer="0.31496062992125984"/>
  <pageSetup paperSize="9" scale="9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Início</vt:lpstr>
      <vt:lpstr>Ajuda 01</vt:lpstr>
      <vt:lpstr>Ajuda 02</vt:lpstr>
      <vt:lpstr>Ajuda 03</vt:lpstr>
      <vt:lpstr>Planilha</vt:lpstr>
      <vt:lpstr>LDI</vt:lpstr>
      <vt:lpstr>Cronograma</vt:lpstr>
      <vt:lpstr>Composições</vt:lpstr>
      <vt:lpstr>'Ajuda 03'!Area_de_impressao</vt:lpstr>
      <vt:lpstr>Composições!Titulos_de_impressao</vt:lpstr>
      <vt:lpstr>Cronograma!Titulos_de_impressao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Orçamentária</dc:title>
  <dc:subject>Controle de Medição</dc:subject>
  <dc:creator>Eduardo Fernando da Silva &amp; Paulo Lagoeiro</dc:creator>
  <cp:lastModifiedBy>Roni Dias Vinhas</cp:lastModifiedBy>
  <cp:lastPrinted>2025-07-15T18:25:08Z</cp:lastPrinted>
  <dcterms:created xsi:type="dcterms:W3CDTF">1997-11-05T13:09:03Z</dcterms:created>
  <dcterms:modified xsi:type="dcterms:W3CDTF">2025-07-15T18:28:57Z</dcterms:modified>
</cp:coreProperties>
</file>