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8" activeTab="9"/>
  </bookViews>
  <sheets>
    <sheet name="Início" sheetId="1" r:id="rId1"/>
    <sheet name="Ajuda 01" sheetId="2" r:id="rId2"/>
    <sheet name="Ajuda 02" sheetId="3" r:id="rId3"/>
    <sheet name="Ajuda 03" sheetId="4" r:id="rId4"/>
    <sheet name="Ajuda 04" sheetId="5" r:id="rId5"/>
    <sheet name="Planilha" sheetId="6" r:id="rId6"/>
    <sheet name="LDI Serviços" sheetId="7" r:id="rId7"/>
    <sheet name="LDI Diferenciado" sheetId="8" r:id="rId8"/>
    <sheet name="Cronograma" sheetId="9" r:id="rId9"/>
    <sheet name="Composições" sheetId="10" r:id="rId10"/>
  </sheets>
  <definedNames>
    <definedName name="_xlnm.Print_Area" localSheetId="4">'Ajuda 04'!$A$1:$AC$41</definedName>
    <definedName name="_xlnm.Print_Area" localSheetId="9">'Composições'!$A$1:$K$264</definedName>
    <definedName name="_xlnm.Print_Titles" localSheetId="9">'Composições'!$1:$14</definedName>
    <definedName name="_xlnm.Print_Titles" localSheetId="8">'Cronograma'!$2:$18</definedName>
    <definedName name="_xlnm.Print_Titles" localSheetId="5">'Planilha'!$1:$16</definedName>
  </definedNames>
  <calcPr fullCalcOnLoad="1" fullPrecision="0"/>
</workbook>
</file>

<file path=xl/sharedStrings.xml><?xml version="1.0" encoding="utf-8"?>
<sst xmlns="http://schemas.openxmlformats.org/spreadsheetml/2006/main" count="3263" uniqueCount="1213">
  <si>
    <t>A Comissão</t>
  </si>
  <si>
    <t>Procedimentos para preenchimento</t>
  </si>
  <si>
    <t>ITEM</t>
  </si>
  <si>
    <t>DISCRIMINAÇÃO</t>
  </si>
  <si>
    <t>UN.</t>
  </si>
  <si>
    <t>QUANT.</t>
  </si>
  <si>
    <t>PR. UNIT.</t>
  </si>
  <si>
    <t>TOTAL</t>
  </si>
  <si>
    <t>SUBTOTAL</t>
  </si>
  <si>
    <t>01</t>
  </si>
  <si>
    <t>SERVIÇOS PRELIMINARES</t>
  </si>
  <si>
    <t>1.1</t>
  </si>
  <si>
    <t>Levantamento topográfico</t>
  </si>
  <si>
    <t>UN</t>
  </si>
  <si>
    <t>1.2</t>
  </si>
  <si>
    <t>Estudos Geotécnicos</t>
  </si>
  <si>
    <t>M2</t>
  </si>
  <si>
    <t>1.3</t>
  </si>
  <si>
    <t>Controle mensal da obra</t>
  </si>
  <si>
    <t>1.4</t>
  </si>
  <si>
    <t>Controle tecnológico</t>
  </si>
  <si>
    <t>MÊS</t>
  </si>
  <si>
    <t>Sub Total</t>
  </si>
  <si>
    <t>Total Parcial</t>
  </si>
  <si>
    <t>Total Geral</t>
  </si>
  <si>
    <t>Utilize as células que se encontram destacadas para teste de</t>
  </si>
  <si>
    <t>funcionabilidade da planilha. Elas serão as únicas que aceitarão</t>
  </si>
  <si>
    <t>ser modificadas na planilha definitiva.</t>
  </si>
  <si>
    <t>DESCRIÇÃO</t>
  </si>
  <si>
    <t>DIAS CORRIDOS</t>
  </si>
  <si>
    <t>DOS SERVIÇOS</t>
  </si>
  <si>
    <t>30</t>
  </si>
  <si>
    <t>90</t>
  </si>
  <si>
    <t>120</t>
  </si>
  <si>
    <t>Estas planilhas estão formatadas para serem impressas em qualquer tipo de impressora,</t>
  </si>
  <si>
    <t>sendo ela matricial, jato de tinta ou a laser.</t>
  </si>
  <si>
    <t>A formatação das folhas seguem os parâmetros abaixo:</t>
  </si>
  <si>
    <t>Tipo de Papel:</t>
  </si>
  <si>
    <t>Carta 8" x 11"</t>
  </si>
  <si>
    <t>Atenção:</t>
  </si>
  <si>
    <t>Margem Superior:</t>
  </si>
  <si>
    <t>0,00 cm</t>
  </si>
  <si>
    <t>Antes de iniciar a impressão, visualize as planilhas</t>
  </si>
  <si>
    <t>Margem Inferior:</t>
  </si>
  <si>
    <t>1,50 cm</t>
  </si>
  <si>
    <t>Caso estejam fora de formatação, favor informar as</t>
  </si>
  <si>
    <t>Margem Esquerda:</t>
  </si>
  <si>
    <t>medidas ao lado (Arquivo/ Configurar Página/ opções:</t>
  </si>
  <si>
    <t>Margem Direita</t>
  </si>
  <si>
    <t>Página e Margens)</t>
  </si>
  <si>
    <t>Cabeçalho:</t>
  </si>
  <si>
    <t>1,30 cm</t>
  </si>
  <si>
    <t>A impressão deverá ser feita em papel timbrado</t>
  </si>
  <si>
    <t>Rodapé:</t>
  </si>
  <si>
    <t>da firma, não sendo aceita a impressão em outro</t>
  </si>
  <si>
    <t>papel.</t>
  </si>
  <si>
    <t>Observação:</t>
  </si>
  <si>
    <t>Excetuando-se a impressora matricial, poderá ser utilizada folha A4 ou ofício, obedecendo-</t>
  </si>
  <si>
    <t>se as medidas acima, e, uma largura mínima total de folha de 21,00cm e comprimento míni-</t>
  </si>
  <si>
    <t>mo total de 27,90cm.</t>
  </si>
  <si>
    <t>Título:</t>
  </si>
  <si>
    <t>Pavilhão:</t>
  </si>
  <si>
    <t>P. UNIT.</t>
  </si>
  <si>
    <t>02</t>
  </si>
  <si>
    <t>2.1</t>
  </si>
  <si>
    <t>03</t>
  </si>
  <si>
    <t>3.1</t>
  </si>
  <si>
    <t>3.2</t>
  </si>
  <si>
    <t>3.3</t>
  </si>
  <si>
    <t>Placa da obra</t>
  </si>
  <si>
    <t>05</t>
  </si>
  <si>
    <t>5.1</t>
  </si>
  <si>
    <t>M3</t>
  </si>
  <si>
    <t>5.2</t>
  </si>
  <si>
    <t>5.3</t>
  </si>
  <si>
    <t>5.4</t>
  </si>
  <si>
    <t>5.5</t>
  </si>
  <si>
    <t>5.6</t>
  </si>
  <si>
    <t>5.7</t>
  </si>
  <si>
    <t>06</t>
  </si>
  <si>
    <t>6.1</t>
  </si>
  <si>
    <t>6.2</t>
  </si>
  <si>
    <t>07</t>
  </si>
  <si>
    <t>7.1</t>
  </si>
  <si>
    <t>7.2</t>
  </si>
  <si>
    <t>08</t>
  </si>
  <si>
    <t>8.1</t>
  </si>
  <si>
    <t>09</t>
  </si>
  <si>
    <t>9.1</t>
  </si>
  <si>
    <t>10</t>
  </si>
  <si>
    <t>10.1</t>
  </si>
  <si>
    <t>11</t>
  </si>
  <si>
    <t>11.1</t>
  </si>
  <si>
    <t>11.2</t>
  </si>
  <si>
    <t>CJ</t>
  </si>
  <si>
    <t>Desmontagem do barracão</t>
  </si>
  <si>
    <t>Desmontagem das instalações provisórias</t>
  </si>
  <si>
    <t xml:space="preserve">Total Parcial </t>
  </si>
  <si>
    <t>ITENS</t>
  </si>
  <si>
    <t>INSTALAÇÕES PROVISÓRIAS / MOBILIZAÇÃO</t>
  </si>
  <si>
    <t>FIOCRUZ</t>
  </si>
  <si>
    <t>Unidade:</t>
  </si>
  <si>
    <t>%</t>
  </si>
  <si>
    <t>DESPESAS FINANCEIRAS</t>
  </si>
  <si>
    <t>IMPOSTOS E TAXAS</t>
  </si>
  <si>
    <t>CARGA TRIBUTÁRIA INCIDENTE NAS OBRAS PÚBLICAS</t>
  </si>
  <si>
    <t>P.I.S</t>
  </si>
  <si>
    <t>I.S.S</t>
  </si>
  <si>
    <t>TIPO DE IMPOSTO</t>
  </si>
  <si>
    <t>ALÍQUOTA(%)</t>
  </si>
  <si>
    <t>BASE DE CÁLCULO</t>
  </si>
  <si>
    <t>sobre o faturamento da obra</t>
  </si>
  <si>
    <t>R$</t>
  </si>
  <si>
    <t>A</t>
  </si>
  <si>
    <t>CUSTO DIRETO</t>
  </si>
  <si>
    <t>B</t>
  </si>
  <si>
    <t>C</t>
  </si>
  <si>
    <t>D</t>
  </si>
  <si>
    <t>E</t>
  </si>
  <si>
    <t>F</t>
  </si>
  <si>
    <t>despesas financeiras.</t>
  </si>
  <si>
    <t>incidam sobre o faturamento do contrato.</t>
  </si>
  <si>
    <t>X</t>
  </si>
  <si>
    <t>PREÇO DE VENDA</t>
  </si>
  <si>
    <t xml:space="preserve">PREÇO DE VENDA </t>
  </si>
  <si>
    <t>1 - Despesas Financeiras - Deve ser verificado a necessidade de incluir ou não os encargos referentes as</t>
  </si>
  <si>
    <t>04</t>
  </si>
  <si>
    <t>LIMPEZA</t>
  </si>
  <si>
    <t>COFINS</t>
  </si>
  <si>
    <t>Modelo de Cálculo do LDI</t>
  </si>
  <si>
    <t>3 - Impostos e Taxas - Devem ser considerados todos os impostos, municipais, estaduais, ou federais, que</t>
  </si>
  <si>
    <t>4 - Lucro - Deve ser considerado um percentual a ser aplicado sobre o valor final orçado.</t>
  </si>
  <si>
    <t>Metodologia de Cáculo do LDI - Lucro e Despesas Indiretas</t>
  </si>
  <si>
    <t>com a obra em questão.</t>
  </si>
  <si>
    <t>ADMINISTRAÇÃO CENTRAL</t>
  </si>
  <si>
    <t>G</t>
  </si>
  <si>
    <t>LUCRO</t>
  </si>
  <si>
    <t>Mínimo</t>
  </si>
  <si>
    <t>Média</t>
  </si>
  <si>
    <t>Máximo</t>
  </si>
  <si>
    <t>-</t>
  </si>
  <si>
    <t>Despesas Financeiras</t>
  </si>
  <si>
    <t>Administração central</t>
  </si>
  <si>
    <t>TRIBUTOS</t>
  </si>
  <si>
    <t>PIS</t>
  </si>
  <si>
    <t>ISS</t>
  </si>
  <si>
    <t>3,00</t>
  </si>
  <si>
    <t>0,65</t>
  </si>
  <si>
    <t>% DO LDI</t>
  </si>
  <si>
    <t xml:space="preserve">Os custos mensais com Administração da Obra, Mobilização e Limpeza da Obra encontram-se discriminados </t>
  </si>
  <si>
    <t>na Planilha Orçamentária, para efeito de cálculo do LDI foram levadas em consideração os seguintes itens :</t>
  </si>
  <si>
    <t>L. D. I.</t>
  </si>
  <si>
    <t>LDI</t>
  </si>
  <si>
    <t>LUCROS</t>
  </si>
  <si>
    <t>Lucro</t>
  </si>
  <si>
    <t>ITENS DA COMPOSIÇÃO DO LDI</t>
  </si>
  <si>
    <t>CÁLCULO DO LDI</t>
  </si>
  <si>
    <t>Como Faixa Referencial devem ser adotados os seguintes valores na composição do LDI</t>
  </si>
  <si>
    <t>Barracão (inclusive manutenção mensal)</t>
  </si>
  <si>
    <t>ADMINISTRAÇÃO</t>
  </si>
  <si>
    <t>4.1</t>
  </si>
  <si>
    <t>ORIGEM</t>
  </si>
  <si>
    <t>CÓDIGO</t>
  </si>
  <si>
    <t>COD</t>
  </si>
  <si>
    <t>UNI</t>
  </si>
  <si>
    <t>PREÇO UNIT</t>
  </si>
  <si>
    <t>INDICE</t>
  </si>
  <si>
    <t>PREÇO TOTAL</t>
  </si>
  <si>
    <t>SEGUROS, RISCOS E GARANTIAS</t>
  </si>
  <si>
    <t>% de ISS considerando 3% sobre 50% do preço de venda</t>
  </si>
  <si>
    <t>1,5</t>
  </si>
  <si>
    <t>Seguros, riscos e gar.</t>
  </si>
  <si>
    <t>H</t>
  </si>
  <si>
    <t>Fórmula para cálculo do LDI : ((1 + ITEM F) x (1 + ITEM B ) X (1+ITEM C) X (1+ITEM D) / (1 - ITEM E)) - 1</t>
  </si>
  <si>
    <t>2 - Administração Central - Deve ser considerado os custos da estrutura administrativa da sede da Construtora</t>
  </si>
  <si>
    <t>Data:</t>
  </si>
  <si>
    <t>Mês Base:</t>
  </si>
  <si>
    <t>DESMOBILIZAÇÃO</t>
  </si>
  <si>
    <t>DESONERAÇÃO</t>
  </si>
  <si>
    <t>NOTA:</t>
  </si>
  <si>
    <t>META 2014.000</t>
  </si>
  <si>
    <t>DE ACORDO COM O ACÓRDÃO Nº 2262/2013 - TCU</t>
  </si>
  <si>
    <t>4,50</t>
  </si>
  <si>
    <t>Percentual de execução mensal de Administração, de acordo com o Acórdão do TCU N° 2622/2013</t>
  </si>
  <si>
    <t>Lei 13.161/15 - desoneração dos Encargos sociais</t>
  </si>
  <si>
    <t>Instalações provisórias (inclusive manutenção
Mensal)</t>
  </si>
  <si>
    <t>1.5</t>
  </si>
  <si>
    <t>PAVILHÃO ALUÍZIO PRATA</t>
  </si>
  <si>
    <t>Emassamento com massa acrílica</t>
  </si>
  <si>
    <t>Pintura acrílica sem massa</t>
  </si>
  <si>
    <t>PAVILHÃO DO LASP</t>
  </si>
  <si>
    <t>COMP.01</t>
  </si>
  <si>
    <t>88316/SINAPI</t>
  </si>
  <si>
    <t>SERVENTE (com encargos sociais)</t>
  </si>
  <si>
    <t>TOTAL :</t>
  </si>
  <si>
    <t>COMP.</t>
  </si>
  <si>
    <t xml:space="preserve">INSTALAÇÕES PROVISÓRIAS </t>
  </si>
  <si>
    <t>INST. PROV. DE ÁGUA</t>
  </si>
  <si>
    <t>12201</t>
  </si>
  <si>
    <t>INST. PROV. ESGOTO</t>
  </si>
  <si>
    <t>12200</t>
  </si>
  <si>
    <t xml:space="preserve">INST. SANITÁRIA PROV. </t>
  </si>
  <si>
    <t>012202</t>
  </si>
  <si>
    <t>INST. PROV. FORÇA/LUZ</t>
  </si>
  <si>
    <t>PLACA DE OBRA</t>
  </si>
  <si>
    <t>PREÇO DO M2</t>
  </si>
  <si>
    <t>QUANT./M2</t>
  </si>
  <si>
    <t>SINAPI</t>
  </si>
  <si>
    <t>Remoção de resíduos gerados</t>
  </si>
  <si>
    <t>4.4</t>
  </si>
  <si>
    <t>Destinação dos resíduos para locais licenciados, inclusive: identificação, quantificação e classificação dos mesmos de acordo com as diretrizes da resolução 307 de 5 de julho de 2002 da CONAMA</t>
  </si>
  <si>
    <t xml:space="preserve">ADMINISTRAÇÃO LOCAL </t>
  </si>
  <si>
    <t>ENGENHEIRO CIVIL PLENO (ENCARGOS COMPLEMENTARES)</t>
  </si>
  <si>
    <t>ENCARREGADO DE TURMA (ENCARGOS COMPLEMENTARES)</t>
  </si>
  <si>
    <t>DESPESAS DE CONSUMO DO CANTEIRO ( TELEFONE, MATERIAIS DE ESCRITÓRIO E LIMPEZA, MÓVEIS E UTENSÍLIOS, ETC.)</t>
  </si>
  <si>
    <t>ADMINISTRAÇÃO LOCAL DURANTE OS 05 MESES DE OBRA</t>
  </si>
  <si>
    <t>ADMINISTRAÇÃO LOCAL</t>
  </si>
  <si>
    <t>3.1.1</t>
  </si>
  <si>
    <t>3.1.2</t>
  </si>
  <si>
    <t>3.1.3</t>
  </si>
  <si>
    <t>3.1.4</t>
  </si>
  <si>
    <t>3.1.5</t>
  </si>
  <si>
    <t>3.1.6</t>
  </si>
  <si>
    <t>3.1.7</t>
  </si>
  <si>
    <t>4.2</t>
  </si>
  <si>
    <t>4.3</t>
  </si>
  <si>
    <t>4.5</t>
  </si>
  <si>
    <t>4.6</t>
  </si>
  <si>
    <t>4.7</t>
  </si>
  <si>
    <t>4.8</t>
  </si>
  <si>
    <t>4.9</t>
  </si>
  <si>
    <t>4.10</t>
  </si>
  <si>
    <t>6.3</t>
  </si>
  <si>
    <t>6.4</t>
  </si>
  <si>
    <t>7.3</t>
  </si>
  <si>
    <t>7.4</t>
  </si>
  <si>
    <t>IGM</t>
  </si>
  <si>
    <t>88309/SINAPI</t>
  </si>
  <si>
    <t>COMP.02</t>
  </si>
  <si>
    <t>COMP.04</t>
  </si>
  <si>
    <t>COMP.03</t>
  </si>
  <si>
    <t>COPIA DE PROJETOS EM ELECTRONIC PLOTTER</t>
  </si>
  <si>
    <t>DESENHISTA DETALHISTA(COM ENCARGOS)</t>
  </si>
  <si>
    <t>ENGENHEIRO CIVIL PLENO /ARQUITETO PLENO (COM ENCARGOS)</t>
  </si>
  <si>
    <t>COMP.06</t>
  </si>
  <si>
    <t>88315/SINAPI</t>
  </si>
  <si>
    <t>COMP.07</t>
  </si>
  <si>
    <t>COMP.08</t>
  </si>
  <si>
    <t>6.5</t>
  </si>
  <si>
    <t>COMP.09</t>
  </si>
  <si>
    <t>COMP.10</t>
  </si>
  <si>
    <t>COMP.11</t>
  </si>
  <si>
    <t>COMP.12</t>
  </si>
  <si>
    <t>Limpeza permanente, transporte e separação de resíduos conforme resolução 307/2002  /   MÊS</t>
  </si>
  <si>
    <t>SERVENTE (ENCARGOS COMPLEMENTARES)</t>
  </si>
  <si>
    <t>Limpeza permanente, transporte e separação de resíduos conforme resolução 307/2002</t>
  </si>
  <si>
    <t>PREÇO UNIT.</t>
  </si>
  <si>
    <t>SUB TOTAL</t>
  </si>
  <si>
    <t>Desmontagem barracão</t>
  </si>
  <si>
    <t>Inst. Sanitárias Prov.</t>
  </si>
  <si>
    <t>210004</t>
  </si>
  <si>
    <t>Inst. Prov. Luz e Força</t>
  </si>
  <si>
    <t>Inst. Prov. Esgoto</t>
  </si>
  <si>
    <t>DESMONTAGEM DE BARRACÃO</t>
  </si>
  <si>
    <t>DESMONTAGEM DE INSTALAÇÕES PROVISÓRIAS</t>
  </si>
  <si>
    <t>De acordo com a Lei 13.161/15 todos os Encargos Sociais de Mão de Obra estão desonerados.                   Todos os insumos de mão de obra estão com os encargos complementares de acordo com o SINAPI/BAHIA.</t>
  </si>
  <si>
    <t>OBRA PARA RENOVAÇÃO DOS SISTEMAS DE VENTILAÇÃO, REFRIGERAÇÃO E CLIMATIZAÇÃO DOS</t>
  </si>
  <si>
    <t xml:space="preserve"> PAVILHÕES ALUIZIO PRATA, ÍTALO SHERLOCK, LAIN CARVALHO, LASP, APOIO À PESQUISA</t>
  </si>
  <si>
    <t xml:space="preserve"> E EDIFÍCIO MULTIUSUÁRIO DO IGM / FIOCRUZ-BA</t>
  </si>
  <si>
    <t>Lona Plástica</t>
  </si>
  <si>
    <t>Demolições</t>
  </si>
  <si>
    <t>Demolição de alvenaria de bloco</t>
  </si>
  <si>
    <t>Demolição de alvenaria (rasgos)</t>
  </si>
  <si>
    <t>Remoção de esquadria de alumínio</t>
  </si>
  <si>
    <t>Remoção de portão de chapa de aço</t>
  </si>
  <si>
    <t>Remoção de portão de grade de ferro</t>
  </si>
  <si>
    <t>Remoção de forro de gesso</t>
  </si>
  <si>
    <t>Remoção de forro em fibra mineral/PVC</t>
  </si>
  <si>
    <t>Renovação dos sistemas de ventilação, refrigeração e climatização</t>
  </si>
  <si>
    <t>Instalações Elétricas</t>
  </si>
  <si>
    <t>3.4</t>
  </si>
  <si>
    <t>Recuperação de Telhados</t>
  </si>
  <si>
    <t>PAVILHÃO ÍTALO SHERLOCK</t>
  </si>
  <si>
    <t>Remoção de esquadrias metálicas</t>
  </si>
  <si>
    <t>4.1.1</t>
  </si>
  <si>
    <t>4.1.2</t>
  </si>
  <si>
    <t>4.1.3</t>
  </si>
  <si>
    <t>4.1.4</t>
  </si>
  <si>
    <t>Escavação</t>
  </si>
  <si>
    <t>Envelopamento de instalação elétrica subterrânea</t>
  </si>
  <si>
    <t>Retirada e reinstalação de paralelepípedo</t>
  </si>
  <si>
    <t>Reaterro</t>
  </si>
  <si>
    <t>4.1.5</t>
  </si>
  <si>
    <t>4.1.6</t>
  </si>
  <si>
    <t>4.1.7</t>
  </si>
  <si>
    <t>PAVILHÃO LAIN CARVALHO</t>
  </si>
  <si>
    <t>5.1.1</t>
  </si>
  <si>
    <t>6.1.1</t>
  </si>
  <si>
    <t>6.1.2</t>
  </si>
  <si>
    <t>6.1.3</t>
  </si>
  <si>
    <t>6.1.4</t>
  </si>
  <si>
    <t>Remoção de porta de madeira</t>
  </si>
  <si>
    <t>PAVILHÃO DE APOIO Á PESQUISA E EDIFÍCIO MULTIUSUÁRIO</t>
  </si>
  <si>
    <t>7.1.1</t>
  </si>
  <si>
    <t>ML</t>
  </si>
  <si>
    <t>Remoção de mobiliário (largura 70cm)</t>
  </si>
  <si>
    <t>6.1.5</t>
  </si>
  <si>
    <t>SUBESTAÇÃO</t>
  </si>
  <si>
    <t>Aterro</t>
  </si>
  <si>
    <t>Recuperação de piso em cimentado</t>
  </si>
  <si>
    <t>8.1.1</t>
  </si>
  <si>
    <t>8.1.2</t>
  </si>
  <si>
    <t>8.1.3</t>
  </si>
  <si>
    <t>3.4.1</t>
  </si>
  <si>
    <t>4.4.1</t>
  </si>
  <si>
    <t>6.4.1</t>
  </si>
  <si>
    <t>Termobrises</t>
  </si>
  <si>
    <t>4.5.1</t>
  </si>
  <si>
    <t>5.4.1</t>
  </si>
  <si>
    <t>5.4.2</t>
  </si>
  <si>
    <t>5.4.3</t>
  </si>
  <si>
    <t>Termobrise móvel vertical tipo 335, referência Hunter Douglas, c/ 7pçs, h=2,62m</t>
  </si>
  <si>
    <t>Termobrise móvel vertical tipo 335, referência Hunter Douglas, c/ 15pçs, h=2,51</t>
  </si>
  <si>
    <t>Termobrise móvel vertical tipo 335, referência Hunter Douglas, c/ 14pçs, h=2,51</t>
  </si>
  <si>
    <t>Termobrise móvel vertical tipo 335, referência Hunter Douglas, c/ 11pçs, h=2,51</t>
  </si>
  <si>
    <t>3.5</t>
  </si>
  <si>
    <t>3.6</t>
  </si>
  <si>
    <t>Alvenaria</t>
  </si>
  <si>
    <t>Tijolos de barro</t>
  </si>
  <si>
    <t>Chapisco Interno/Externo c/ argamassa de cimento e areia, sem peneirar, 1-3, e=5mm</t>
  </si>
  <si>
    <t>Emboço interno</t>
  </si>
  <si>
    <t>3.5.1</t>
  </si>
  <si>
    <t>3.5.2</t>
  </si>
  <si>
    <t>3.5.3</t>
  </si>
  <si>
    <t>4.6.1</t>
  </si>
  <si>
    <t>4.6.2</t>
  </si>
  <si>
    <t>4.6.3</t>
  </si>
  <si>
    <t>Pintura</t>
  </si>
  <si>
    <t>3.6.1</t>
  </si>
  <si>
    <t>3.6.2</t>
  </si>
  <si>
    <t>4.7.1</t>
  </si>
  <si>
    <t>4.7.2</t>
  </si>
  <si>
    <t>5.6.1</t>
  </si>
  <si>
    <t>5.6.2</t>
  </si>
  <si>
    <t>6.6</t>
  </si>
  <si>
    <t>6.6.1</t>
  </si>
  <si>
    <t>6.6.2</t>
  </si>
  <si>
    <t>7.3.1</t>
  </si>
  <si>
    <t>7.3.2</t>
  </si>
  <si>
    <t>3.7</t>
  </si>
  <si>
    <t>Revestimento Cerâmico</t>
  </si>
  <si>
    <t>3.7.1</t>
  </si>
  <si>
    <t>Azulejo Branco tipo A, assentamento e rejunte c/ argamassa pré-fabricada</t>
  </si>
  <si>
    <t>4.8.1</t>
  </si>
  <si>
    <t>Revestimento Cerâmico (Qualidade - Biotério)</t>
  </si>
  <si>
    <t>7.4.1</t>
  </si>
  <si>
    <t>3.8</t>
  </si>
  <si>
    <t>Piso Vinílico</t>
  </si>
  <si>
    <t>Piso Vinílico em manta, e=3mm</t>
  </si>
  <si>
    <t>3.8.1</t>
  </si>
  <si>
    <t>3.9</t>
  </si>
  <si>
    <t>Forros</t>
  </si>
  <si>
    <t>Forro de gesso</t>
  </si>
  <si>
    <t>4.9.1</t>
  </si>
  <si>
    <t>5.7.1</t>
  </si>
  <si>
    <t>6.7</t>
  </si>
  <si>
    <t>6.7.1</t>
  </si>
  <si>
    <t>3.10</t>
  </si>
  <si>
    <t>Esquadrias</t>
  </si>
  <si>
    <t>3.10.1</t>
  </si>
  <si>
    <t>Esquadria de Janela em alumínio anodizado na cor preta, 2.00 x 0.95m</t>
  </si>
  <si>
    <t>3.10.2</t>
  </si>
  <si>
    <t>Porta em madeira revestida em laminado na cor areia, 0.80 x 2.10m</t>
  </si>
  <si>
    <t>Portão de ferro em chapa de aço galvanizado na cor cinza, 0.95 x 2.10m</t>
  </si>
  <si>
    <t>3.10.3</t>
  </si>
  <si>
    <t>3.9.1</t>
  </si>
  <si>
    <t>3.9.2</t>
  </si>
  <si>
    <t>Dobradiças em latão com acabamento cromado com 3 anéis</t>
  </si>
  <si>
    <t>3.10.4</t>
  </si>
  <si>
    <t>Fechadura externa em latão cromado tipo alavanca</t>
  </si>
  <si>
    <t>3.10.5</t>
  </si>
  <si>
    <t>Grade de alumínio 2.00 x 0.95m</t>
  </si>
  <si>
    <t>Peitoril em granito 2.00 x 0.20m</t>
  </si>
  <si>
    <t>3.10.6</t>
  </si>
  <si>
    <t>3.10.7</t>
  </si>
  <si>
    <t>4.10.1</t>
  </si>
  <si>
    <t>4.10.2</t>
  </si>
  <si>
    <t>4.10.3</t>
  </si>
  <si>
    <t>Veneziana de alumínio para fachada</t>
  </si>
  <si>
    <t>Portão de ferro em chapa de aço galvanizado na cor cinza, 1.30 x 1.00m</t>
  </si>
  <si>
    <t>Portão de ferro em chapa de aço galvanizado na cor cinza,1.30 x 0.80m</t>
  </si>
  <si>
    <t>3.11</t>
  </si>
  <si>
    <t>Vidro temperado liso 6mm</t>
  </si>
  <si>
    <t>3.12</t>
  </si>
  <si>
    <t>Divisória</t>
  </si>
  <si>
    <t>Divisória acústica 35mm com lã de vidro</t>
  </si>
  <si>
    <t>Fechadura cromada tipo taco de golfe e móvel dos dois lados</t>
  </si>
  <si>
    <t>3.12.1</t>
  </si>
  <si>
    <t>3.12.2</t>
  </si>
  <si>
    <t>3.12.3</t>
  </si>
  <si>
    <t>LEVANTAMENTO E REGISTRO GRÁFICO - ELETRÔNICO DE "AS BUILT"</t>
  </si>
  <si>
    <t>Limpeza química da fachada</t>
  </si>
  <si>
    <t>Quadro de embutir, grau de proteção mínimo IP-54, com barramento trifásico principal para 400A, barramentos secundários de acordo com a capacidade dos disjuntores, neutro/terra 150A, com fornecimento e instalação.</t>
  </si>
  <si>
    <t>DPS unipolar classe II (NBR IEC 61.643-1), máxima tensão de operação 275 Vca, Corrente máxima de descarga 20kA, com fornecimento e instalação.</t>
  </si>
  <si>
    <t>Disjuntor IEC tripolar 400A ref. 3VL SIEMENS, com fornecimento e instalação.</t>
  </si>
  <si>
    <t>Disjuntor IEC tripolar 300A ref. 3VL SIEMENS, com fornecimento e instalação.</t>
  </si>
  <si>
    <t>Disjuntor IEC tripolar 100A ref. 3VL SIEMENS, com fornecimento e instalação.</t>
  </si>
  <si>
    <t>Disjuntor IEC tripolar 30A ref. 3VL SIEMENS, com fornecimento e instalação.</t>
  </si>
  <si>
    <t>Eletroduto de PVC rigido roscável de 85mm (Ø3") e acessórios (curva, luva, etc.), com fornecimento e instalação.</t>
  </si>
  <si>
    <t>Eletroduto de PVC rigido roscável de 60mm (Ø2") e acessórios (curva, luva, etc.), com fornecimento e instalação.</t>
  </si>
  <si>
    <t>Eletroduto de PVC rigido roscável de 40mm (Ø1 1/4") e acessórios (curva, luva, etc.), com fornecimento e instalação.</t>
  </si>
  <si>
    <t xml:space="preserve">Cabo de cobre com isolação dupla EPR, classe de tensão 0,6/1kV 150mm² (Preto), ref. FICAP </t>
  </si>
  <si>
    <t xml:space="preserve">Cabo de cobre com isolação PVC, classe de tensão 450/750V 70mm² (Preto), ref. FICAP </t>
  </si>
  <si>
    <t xml:space="preserve">Cabo de cobre com isolação PVC, classe de tensão 450/750V 35mm² (Preto), ref. FICAP </t>
  </si>
  <si>
    <t xml:space="preserve">Cabo de cobre com isolação PVC, classe de tensão 450/750V 25mm² (Preto), ref. FICAP </t>
  </si>
  <si>
    <t xml:space="preserve">Cabo de cobre com isolação PVC, classe de tensão 450/750V 6mm² (Preto), ref. FICAP </t>
  </si>
  <si>
    <t xml:space="preserve">Cabo de cobre com isolação PVC, classe de tensão 450/750V 6mm² (Verde), ref. FICAP </t>
  </si>
  <si>
    <t>3.3.1</t>
  </si>
  <si>
    <t>3.3.2</t>
  </si>
  <si>
    <t>3.3.3</t>
  </si>
  <si>
    <t>3.3.4</t>
  </si>
  <si>
    <t>3.3.5</t>
  </si>
  <si>
    <t>3.3.6</t>
  </si>
  <si>
    <t>3.3.7</t>
  </si>
  <si>
    <t>3.3.8</t>
  </si>
  <si>
    <t>3.3.9</t>
  </si>
  <si>
    <t>3.3.10</t>
  </si>
  <si>
    <t>3.3.11</t>
  </si>
  <si>
    <t>3.3.12</t>
  </si>
  <si>
    <t>3.3.13</t>
  </si>
  <si>
    <t>3.3.14</t>
  </si>
  <si>
    <t>3.3.15</t>
  </si>
  <si>
    <t>3.3.16</t>
  </si>
  <si>
    <t>3.3.17</t>
  </si>
  <si>
    <t>3.3.18</t>
  </si>
  <si>
    <t>3.3.19</t>
  </si>
  <si>
    <t>M</t>
  </si>
  <si>
    <t xml:space="preserve">Cabo de cobre com isolação dupla EPR, classe de tensão 0,6/1kV 35mm² (Preto), ref. FICAP </t>
  </si>
  <si>
    <t>4.3.1</t>
  </si>
  <si>
    <t>4.3.2</t>
  </si>
  <si>
    <t>4.3.3</t>
  </si>
  <si>
    <t>4.3.4</t>
  </si>
  <si>
    <t>Remover quadro de ar condicionado existente</t>
  </si>
  <si>
    <r>
      <t>Quadro de embutir completo, grau de proteção mínimo IP-54, em chapas de aço inox, com barramento trifásico principal para 150A, capacidade para 24 a 30 circuitos (disjuntor DIN) e 1 geral</t>
    </r>
    <r>
      <rPr>
        <sz val="10"/>
        <rFont val="Arial"/>
        <family val="2"/>
      </rPr>
      <t>, com fornecimento e instalação.</t>
    </r>
  </si>
  <si>
    <t>DPS unipolar classe II (NBR IEC 61.643-1), máxima tensão de operação 275 Vca, Corrente máxima de descarga 20kA</t>
  </si>
  <si>
    <t>Disjuntor IEC tripolar 150A ref. 3VL SIEMENS, com fornecimento e instalação.</t>
  </si>
  <si>
    <t>Disjuntor termomagnetico tripolar tipo DIN de 32 A, curva C, 110/220V, ref. 5sx1 Siemens, com fornecimento e instalação.</t>
  </si>
  <si>
    <t>Disjuntor termomagnetico bipolar tipo DIN de 20 A, curva C, 110/220V, ref. 5sx1 Siemens, com fornecimento e instalação.</t>
  </si>
  <si>
    <t>5.3.1</t>
  </si>
  <si>
    <t>5.3.4</t>
  </si>
  <si>
    <t>5.3.2</t>
  </si>
  <si>
    <t>5.3.3</t>
  </si>
  <si>
    <t>5.3.5</t>
  </si>
  <si>
    <t>5.3.6</t>
  </si>
  <si>
    <t>Remoção de quadros elétricos existentes</t>
  </si>
  <si>
    <t>Remoção de cabos elétricos</t>
  </si>
  <si>
    <t>Remoção do Quadro elétrico QF-AC ADMIN localizado no corredor de circulação de serviço do 1º pavimento do Pavilhão Aluízio Prata</t>
  </si>
  <si>
    <t>Remoção dos cabos de alimentação que interligam o QF-AC ADMIN e o quadro elétrico atual do chiller localizado na cobertura do Pavilhão Aluízio Prata</t>
  </si>
  <si>
    <t>Quadro de sobrepor completo, grau de proteção mínimo IP-54, com barramento trifásico principal para 500A, barramentos secundários de acordo com a capacidade dos disjuntores.</t>
  </si>
  <si>
    <t>Quadro de sobrepor completo, grau de proteção mínimo IP-54, com barramento trifásico principal para 250A, capacidade para 48 circuitos (disjuntor DIN) e 1 geral</t>
  </si>
  <si>
    <t>Quadro de embutir completo, grau de proteção mínimo IP-54, com barramento trifásico principal para 150A, capacidade para 36 circuitos (disjuntor DIN) e 1 geral</t>
  </si>
  <si>
    <t>Disjuntor IEC tripolar 500A ref. 3VL SIEMENS, com fornecimento e instalação.</t>
  </si>
  <si>
    <t>Disjuntor IEC tripolar 200A ref. 3VL SIEMENS, com fornecimento e instalação.</t>
  </si>
  <si>
    <t>Disjuntor termomagnetico monopolar tipo DIN de 10A, curva C, 110/220V, ref. 5sx1 SIEMENS com fornecimento e instalação.</t>
  </si>
  <si>
    <t>Disjuntor termomagnetico monopolar tipo DIN de 16A, curva C, 110/220V, ref. 5sx1 SIEMENS com fornecimento e instalação.</t>
  </si>
  <si>
    <t>Disjuntor termomagnetico monopolar tipo DIN de 20A, curva C, 110/220V, ref. 5sx1 SIEMENS com fornecimento e instalação.</t>
  </si>
  <si>
    <t>Disjuntor termomagnetico bipolar tipo DIN de 16A, curva C, 110/220V, ref. 5sx1 SIEMENS com fornecimento e instalação.</t>
  </si>
  <si>
    <t>Disjuntor termomagnetico bipolar tipo DIN de 20A, curva C, 110/220V, ref. 5sx1 SIEMENS com fornecimento e instalação.</t>
  </si>
  <si>
    <t>Disjuntor termomagnetico bipolar tipo DIN de 25A, curva C, 110/220V, ref. 5sx1 SIEMENS com fornecimento e instalação.</t>
  </si>
  <si>
    <t>Quadro de embutir completo, grau de proteção mínimo IP-54, com barramento trifásico principal para 100A, capacidade para 36 circuitos (disjuntor DIN) e 1 geral</t>
  </si>
  <si>
    <t xml:space="preserve">Cabo de cobre com isolação dupla EPR, classe de tensão 0,6/1kV 150mm² (Preto), ref. FICAP, com fornecimento e instalação. </t>
  </si>
  <si>
    <t xml:space="preserve">Cabo de cobre com isolação dupla EPR, classe de tensão 0,6/1kV 70mm² (Preto), ref. FICAP, com fornecimento e instalação. </t>
  </si>
  <si>
    <t xml:space="preserve">Cabo de cobre com isolação dupla EPR, classe de tensão 0,6/1kV 50mm² (Preto), ref. FICAP, com fornecimento e instalação. </t>
  </si>
  <si>
    <t xml:space="preserve">Cabo de cobre com isolação dupla EPR, classe de tensão 0,6/1kV 35mm² (Preto), ref. FICAP, com fornecimento e instalação. </t>
  </si>
  <si>
    <t xml:space="preserve">Cabo de cobre com isolação dupla EPR, classe de tensão 0,6/1kV 25mm² (Preto), ref. FICAP, com fornecimento e instalação. </t>
  </si>
  <si>
    <t xml:space="preserve">Cabo de cobre com isolação PVC, classe de tensão 450/750V 2,5mm² (Preto), ref. FICAP, com fornecimento e instalação. </t>
  </si>
  <si>
    <t xml:space="preserve">Cabo de cobre com isolação PVC, classe de tensão 450/750V 2,5mm² (Vermelho), ref. FICAP, com fornecimento e instalação. </t>
  </si>
  <si>
    <t xml:space="preserve">Cabo de cobre com isolação PVC, classe de tensão 450/750V 2,5mm² (Azul), ref. FICAP, com fornecimento e instalação. </t>
  </si>
  <si>
    <t xml:space="preserve">Cabo de cobre com isolação PVC, classe de tensão 450/750V 2,5mm² (Verde), ref. FICAP, com fornecimento e instalação. </t>
  </si>
  <si>
    <t xml:space="preserve">Cabo de cobre com isolação PVC, classe de tensão 450/750V 4mm² (Vermelho), ref. FICAP, com fornecimento e instalação. </t>
  </si>
  <si>
    <t xml:space="preserve">Cabo de cobre com isolação PVC, classe de tensão 450/750V 4mm² (Verde), ref. FICAP, com fornecimento e instalação. </t>
  </si>
  <si>
    <t>Eletroduto de PVC rigido roscável de ∅3/4", e acessórios (braçadeiras, curvas, luvas e etc.), marca Tigre, com fornecimento e instalação.</t>
  </si>
  <si>
    <t>Eletroduto de PVC rigido roscável de ∅1", e acessórios (braçadeiras, curvas, luvas e etc.), marca Tigre, com fornecimento e instalação.</t>
  </si>
  <si>
    <t>Eletroduto de PVC rigido roscável de ∅11/4", e acessórios (braçadeiras, curvas, luvas e etc.), marca Tigre, com fornecimento e instalação.</t>
  </si>
  <si>
    <t>Eletroduto de PVC rigido roscável de ∅11/2", e acessórios (braçadeiras, curvas, luvas e etc.), marca Tigre, com fornecimento e instalação.</t>
  </si>
  <si>
    <t>Eletroduto de PVC rigido roscável de ∅2", e acessórios (braçadeiras, curvas, luvas e etc.), marca Tigre, com fornecimento e instalação.</t>
  </si>
  <si>
    <t>Eletroduto de PVC rigido roscável de ∅3", e acessórios (braçadeiras, curvas, luvas e etc.), marca Tigre, com fornecimento e instalação.</t>
  </si>
  <si>
    <t>Canaleta 20 x 12 x 2000mm sem divisória sistema X</t>
  </si>
  <si>
    <t>Tomada simples Sistema X 2P+T 10A com espelho, com fornecimento e instalação</t>
  </si>
  <si>
    <t>Tomada simples 2P+T 10A com espelho, com fornecimento e instalação</t>
  </si>
  <si>
    <t>Tomada simples 2P+T 20A com espelho, com fornecimento e instalação</t>
  </si>
  <si>
    <t>Caixa 4x2" de PVC de embutir para eletroduto roscável com fornecimento e instalação.</t>
  </si>
  <si>
    <t>7.4.2</t>
  </si>
  <si>
    <t>7.4.3</t>
  </si>
  <si>
    <t>7.5</t>
  </si>
  <si>
    <t>7.5.1</t>
  </si>
  <si>
    <t>7.6</t>
  </si>
  <si>
    <t>7.6.1</t>
  </si>
  <si>
    <t>Quadro de sobrepor completo, grau de proteção mínimo IP-54,  em chapas de aço inox, com barramento trifásico principal para 150A, capacidade para 42 a 48 circuitos (disjuntor DIN) e 1 geral</t>
  </si>
  <si>
    <t xml:space="preserve">Cabo de cobre com isolação PVC, classe de tensão 450/750V 25mm² (Preto), ref. FICAP, com fornecimento e instalação. </t>
  </si>
  <si>
    <t xml:space="preserve">Disjuntor termomagnetico bipolar tipo DIN de 20 A, curva C, 110/220V, ref. 5sx1 Siemens, com fornecimento e instalação. </t>
  </si>
  <si>
    <t xml:space="preserve">Disjuntor termomagnetico bipolar tipo DIN de 16 A, curva C, 110/220V, ref. 5sx1 Siemens, com fornecimento e instalação. </t>
  </si>
  <si>
    <t xml:space="preserve">Disjuntor termomagnetico monopolar tipo DIN de 20 A, curva C, 110/220V, ref. 5sx1 Siemens, com fornecimento e instalação. </t>
  </si>
  <si>
    <t xml:space="preserve">Disjuntor termomagnetico monopolar tipo DIN de 16 A, curva C, 110/220V, ref. 5sx1 Siemens, com fornecimento e instalação. </t>
  </si>
  <si>
    <t xml:space="preserve">Disjuntor termomagnetico bipolar tipo DIN de 25 A, curva C, 110/220V, ref. 5sx1 Siemens, com fornecimento e instalação. </t>
  </si>
  <si>
    <t xml:space="preserve">Disjuntor termomagnetico bipolar tipo DIN de 32 A, curva C, 110/220V, ref. 5sx1 Siemens, com fornecimento e instalação. </t>
  </si>
  <si>
    <t xml:space="preserve">Disjuntor termomagnetico tripolar tipo DIN de 40 A, curva C, 110/220V, ref. 5sx1 Siemens, com fornecimento e instalação. </t>
  </si>
  <si>
    <t xml:space="preserve">Disjuntor termomagnetico tripolar tipo DIN de 32 A, curva C, 110/220V, ref. 5sx1 Siemens, com fornecimento e instalação. </t>
  </si>
  <si>
    <t xml:space="preserve">Disjuntor termomagnetico tripolar tipo DIN de 25 A, curva C, 110/220V, ref. 5sx1 Siemens, com fornecimento e instalação. </t>
  </si>
  <si>
    <t xml:space="preserve">DPS unipolar classe II (NBR IEC 61.643-1), máxima tensão de operação 275 Vca, Corrente máxima de descarga 20kA, com fornecimento e instalação. </t>
  </si>
  <si>
    <t>Eletroduto de PVC rigido roscável de ∅1 ¼ ”, e acessórios (braçadeiras, curvas, luvas e etc.), marca Tigre, com fornecimento e instalação.</t>
  </si>
  <si>
    <t xml:space="preserve">Cabo de cobre com isolação PVC, classe de tensão 450/750V 6mm² (Preto), ref. FICAP, com fornecimento e instalação. </t>
  </si>
  <si>
    <t xml:space="preserve">Cabo de cobre com isolação PVC, classe de tensão 450/750V 4mm² (Preto), ref. FICAP, com fornecimento e instalação. </t>
  </si>
  <si>
    <t>7.3.8</t>
  </si>
  <si>
    <t>7.3.3</t>
  </si>
  <si>
    <t>7.3.4</t>
  </si>
  <si>
    <t>7.3.5</t>
  </si>
  <si>
    <t>7.3.6</t>
  </si>
  <si>
    <t>7.3.7</t>
  </si>
  <si>
    <t>7.3.9</t>
  </si>
  <si>
    <t>7.3.10</t>
  </si>
  <si>
    <t>7.3.11</t>
  </si>
  <si>
    <t>7.3.12</t>
  </si>
  <si>
    <t>7.3.13</t>
  </si>
  <si>
    <t>7.3.14</t>
  </si>
  <si>
    <t>7.3.15</t>
  </si>
  <si>
    <t>7.3.16</t>
  </si>
  <si>
    <t>7.3.17</t>
  </si>
  <si>
    <t>8.2</t>
  </si>
  <si>
    <t>Remover os 02 quadros existentes (um com 03 portas e outro de 02 portas) na Subestação de energia elétrica que alimentam a carga do Pavilhão do LASP de acordo com desenho técnico.</t>
  </si>
  <si>
    <t>Painel eletrico de sobrepor completo, grau de proteção mínimo IP-54, em chapas de aço inox, multimedidor CCK (existente), barramento Trifásico principal com capacidade de 1.000A, barramentos secundários de acordo com a capacidade dos disjuntores, ver diagrama unifilar do Painel 02 (Dimensões: H x L x P = 180 x 80 x 50 cm) com fornecimento e instalação.</t>
  </si>
  <si>
    <t>Painel eletrico de sobrepor completo, grau de proteção mínimo IP-54, em chapas de aço inox, voltimetro e amperimetro nas três fases, barramento Trifásico principal com capacidade de 600A, barramentos secundários de acordo com a capacidade dos disjuntores, ver diagrama unifilar do Painel 03 (Dimensões: H x L x P = 180 x 80 x 50 cm) com fornecimento e instalação.</t>
  </si>
  <si>
    <t>Quadro de sobrepor completo, grau de proteção mínimo IP-54, com barramento trifásico principal para 63A, capacidade para 18 a 30 circuitos (disjuntor DIN) e 1 geral, com fornecimento e instalação.</t>
  </si>
  <si>
    <t>Disjuntor IEC tripolar 1.000A ref. 3VT SIEMENS, com fornecimento e instalação.</t>
  </si>
  <si>
    <t>Disjuntor IEC tripolar 800A ref. 3VL SIEMENS, com fornecimento e instalação.</t>
  </si>
  <si>
    <t>Disjuntor IEC tripolar 600A ref. 3VL SIEMENS, com fornecimento e instalação.</t>
  </si>
  <si>
    <t>Disjuntor IEC tripolar 250A ref. 3VL SIEMENS, com fornecimento e instalação.</t>
  </si>
  <si>
    <t>Disjuntor IEC tripolar 60A ref. 3VL SIEMENS, com fornecimento e instalação.</t>
  </si>
  <si>
    <t>Disjuntor IEC tripolar 32A ref. 3VL SIEMENS, com fornecimento e instalação.</t>
  </si>
  <si>
    <t>Disjuntor termomagnetico tripolar tipo DIN de 32 A, curva C, 110/220V, ref. 5sx1 SIEMENS com fornecimento e instalação.</t>
  </si>
  <si>
    <t>Disjuntor termomagnetico bipolar tipo DIN de 20 A, curva C, 110/220V, ref. 5sx1 SIEMENS com fornecimento e instalação.</t>
  </si>
  <si>
    <t>Disjuntor termomagnetico monopolar tipo DIN de 20 A, curva C, 110/220V, ref. 5sx1 SIEMENS com fornecimento e instalação.</t>
  </si>
  <si>
    <t>Eletroduto de PVC rigido roscável de 1 1/4 pol, e acessórios (braçadeiras, curvas, luvas e etc.), marca Tigre, com fornecimento e instalação.</t>
  </si>
  <si>
    <t xml:space="preserve">Cabo de cobre com isolação dupla EPR, classe de tensão 0,6/1kV 240mm² (Preto), ref. FICAP, com fornecimento e instalação. </t>
  </si>
  <si>
    <t xml:space="preserve">Cabo de cobre com isolação dupla EPR, classe de tensão 0,6/1kV 185mm² (Preto), ref. FICAP, com fornecimento e instalação. </t>
  </si>
  <si>
    <t xml:space="preserve">Cabo de cobre com isolação PVC, classe de tensão 450/750V 6mm² (Azul), ref. FICAP, com fornecimento e instalação. </t>
  </si>
  <si>
    <t xml:space="preserve">Cabo de cobre com isolação PVC, classe de tensão 450/750V 6mm² (Verde), ref. FICAP, com fornecimento e instalação. </t>
  </si>
  <si>
    <t>Painel de Proteção e Comando com Relé Multifunção (ref. Modelo URP 6000 PEXTRON) em conformidade com a norma NBR 14039:2005. Funções de proteção: Proteção de sub/sobrecorrente (ANSI 37/ 50/ 50N/ 50Q/ 50BF/ 51/ 51V/ 51C/ 51N/51GS/ 51Q/ 50BF); Sub/sobretensão (ANSI 27/ 27-0/ 59/ 59N); Sobretensão residual (ANSI 64G); Desequilíbrio de corrente (ANSI 46); Bloqueio de partidas sucessivas (ANSI 66); Direcional de corrente (ANSI 67/ 67N/ 67GS); Direcional de potência (ANSI 32); Sequência de fase (ANSI 47); Subfrequência (ANSI 81); Sincronismo (ANSI 25); salto vetorial (ANSI 78); Alarme de continuidade de bobina e circuito da bobina (ANSI 74). Incluir sistema de botoeira e nobreak. Fornecimento com instalação, configuração e treinamento.</t>
  </si>
  <si>
    <t>Disjuntor IEC tripolar 1600A da marca BEGHIM com fornecimento e ajustes caso necessário.</t>
  </si>
  <si>
    <t>Disjuntor IEC tripolar 1250A da marca BEGHIM com fornecimento e ajustes caso necessário.</t>
  </si>
  <si>
    <t>8.2.1</t>
  </si>
  <si>
    <t>8.2.2</t>
  </si>
  <si>
    <t>8.2.3</t>
  </si>
  <si>
    <t>8.2.4</t>
  </si>
  <si>
    <t>8.2.5</t>
  </si>
  <si>
    <t>8.2.6</t>
  </si>
  <si>
    <t>8.2.7</t>
  </si>
  <si>
    <t>8.2.8</t>
  </si>
  <si>
    <t>8.2.9</t>
  </si>
  <si>
    <t>8.2.10</t>
  </si>
  <si>
    <t>8.2.11</t>
  </si>
  <si>
    <t>8.2.12</t>
  </si>
  <si>
    <t>8.2.13</t>
  </si>
  <si>
    <t>8.2.14</t>
  </si>
  <si>
    <t>8.2.15</t>
  </si>
  <si>
    <t>8.2.16</t>
  </si>
  <si>
    <t>8.2.17</t>
  </si>
  <si>
    <t>8.2.18</t>
  </si>
  <si>
    <t>8.2.19</t>
  </si>
  <si>
    <t>8.2.20</t>
  </si>
  <si>
    <t>8.2.21</t>
  </si>
  <si>
    <t>8.2.22</t>
  </si>
  <si>
    <t>8.2.23</t>
  </si>
  <si>
    <t>8.2.24</t>
  </si>
  <si>
    <t>8.2.25</t>
  </si>
  <si>
    <t>8.2.26</t>
  </si>
  <si>
    <t>12</t>
  </si>
  <si>
    <t>MÁQUINAS E EQUIPAMENTOS - BDI DIFERENCIADO</t>
  </si>
  <si>
    <t>12.1</t>
  </si>
  <si>
    <t>Pavilhão Aluizio Prata</t>
  </si>
  <si>
    <t>12.2</t>
  </si>
  <si>
    <t>12.3</t>
  </si>
  <si>
    <t>12.4</t>
  </si>
  <si>
    <t>12.5</t>
  </si>
  <si>
    <t>Pavilhão Ítalo Sherlock</t>
  </si>
  <si>
    <t>Pavilhão Lain Carvalho</t>
  </si>
  <si>
    <t>Pavilhão LASP</t>
  </si>
  <si>
    <t>Pavilhão Apoio a Pesquisa e Multiusuário</t>
  </si>
  <si>
    <t xml:space="preserve">Exaustor axial "in line", vazão de ar 750 m3/h, pressão estática 8,0 mmca, inclusive interruptor de acionamento,  suportes, apoios e fixações. </t>
  </si>
  <si>
    <t>Unidade condensadora de sistema VRF/VRV, descarga vertical, capacidade nominal 10,0 HP, inclusive suportes, apoios e fixações</t>
  </si>
  <si>
    <t>Unidade condensadora de sistema VRF/VRV, descarga vertical, capacidade nominal 8,0 HP, inclusive suportes, apoios e fixações.</t>
  </si>
  <si>
    <t>Unidade evaporadora de sistema VRF/VRV, modelo teto embutido - alta pressão, capacidade nominal 5,0 HP, inclusive suportes, apoios e fixações.</t>
  </si>
  <si>
    <t>Unidade evaporadora de sistema VRF/VRV, modelo teto embutido - alta pressão, capacidade nominal 2,5 HP, inclusive suportes, apoios e fixações.</t>
  </si>
  <si>
    <t>Unidade evaporadora de sistema VRF/VRV, modelo teto embutido - alta pressão, capacidade nominal 1,5 HP, inclusive suportes, apoios e fixações.</t>
  </si>
  <si>
    <t>Unidade evaporadora de sistema VRF/VRV, modelo hi-wall, capacidade nominal 3,0 HP, inclusive suportes, apoios e fixações.</t>
  </si>
  <si>
    <t>Unidade evaporadora de sistema VRF/VRV, modelo hi-wall, capacidade nominal 2,0 HP, inclusive suportes, apoios e fixações.</t>
  </si>
  <si>
    <t>Unidade evaporadora de sistema VRF/VRV, modelo hi-wall, capacidade nominal 1,5 HP, inclusive suportes, apoios e fixações.</t>
  </si>
  <si>
    <t>Unidade evaporadora de sistema VRF/VRV, modelo hi-wall, capacidade nominal 1,0 HP, inclusive suportes, apoios e fixações.</t>
  </si>
  <si>
    <t>Unidade evaporadora tipo splitão, para conexão a sistema VRF/VRV, modelo piso-duto, capacidade nominal 15,0 TR, inclusive suportes, apoios e fixações.</t>
  </si>
  <si>
    <t>12.1.1</t>
  </si>
  <si>
    <t>12.1.2</t>
  </si>
  <si>
    <t>12.1.3</t>
  </si>
  <si>
    <t>12.1.4</t>
  </si>
  <si>
    <t>12.1.5</t>
  </si>
  <si>
    <t>12.1.6</t>
  </si>
  <si>
    <t>12.1.7</t>
  </si>
  <si>
    <t>12.1.8</t>
  </si>
  <si>
    <t>12.1.9</t>
  </si>
  <si>
    <t>12.1.10</t>
  </si>
  <si>
    <t>12.1.11</t>
  </si>
  <si>
    <t>12.1.12</t>
  </si>
  <si>
    <t>12.1.13</t>
  </si>
  <si>
    <t>12.1.14</t>
  </si>
  <si>
    <t>12.1.15</t>
  </si>
  <si>
    <t>12.1.16</t>
  </si>
  <si>
    <t>12.1.17</t>
  </si>
  <si>
    <t>12.1.18</t>
  </si>
  <si>
    <t>12.1.19</t>
  </si>
  <si>
    <t>12.1.20</t>
  </si>
  <si>
    <t>12.1.21</t>
  </si>
  <si>
    <t>12.1.22</t>
  </si>
  <si>
    <t>12.1.23</t>
  </si>
  <si>
    <t>Unidade evaporadora de sistema VRF/VRV, modelo piso-duto, capacidade nominal 10,0 HP (28,0 kW), inclusive suportes, apoios e fixações.</t>
  </si>
  <si>
    <t>Unidade evaporadora de sistema VRF/VRV, modelo piso-duto, capacidade nominal 8,0 HP (22,4 kW), inclusive suportes, apoios e fixações.</t>
  </si>
  <si>
    <t>Unidade evaporadora de sistema VRF/VRV, modelo cassete 4 vias, com receptor e controle remoto sem fio, capacidade nominal 4,0 HP (11,2 kW), inclusive suportes, apoios e fixações.</t>
  </si>
  <si>
    <t>Unidade evaporadora de sistema VRF/VRV, modelo cassete 4 vias , com receptor e controle remoto sem fio, capacidade nominal 3,0 HP (8,4 kW), inclusive suportes, apoios e fixações.</t>
  </si>
  <si>
    <t>Unidade evaporadora de sistema VRF/VRV, modelo cassete 4 vias, com receptor e controle remoto sem fio, capacidade nominal 2,5 HP (7,1 kW), inclusive suportes, apoios e fixações.</t>
  </si>
  <si>
    <t>Unidade evaporadora de sistema VRF/VRV, modelo cassete 4 vias, com receptor e controle remoto sem fio, capacidade nominal 2,0 HP (5,6 kW), inclusive suportes, apoios e fixações.</t>
  </si>
  <si>
    <t>3.2.1</t>
  </si>
  <si>
    <t>Distribuição de ar</t>
  </si>
  <si>
    <t>Conexão flexível em lona com 10 cm de largura</t>
  </si>
  <si>
    <t xml:space="preserve">Acessório - derivação para tubulação de refrigerante, multikit, referencia Hitachi modelo - E102SBN1 </t>
  </si>
  <si>
    <t xml:space="preserve">Acessório - derivação para tubulação de refrigerante, multikit, referencia Hitachi modelo - E162SNB1 </t>
  </si>
  <si>
    <t xml:space="preserve">Acessório - derivação para tubulação de refrigerante, multikit, referencia Hitachi modelo - E242SNB1 </t>
  </si>
  <si>
    <t>Sistema de controle centralizado - referencia Hitachi modelo CS NET WEB 4.0 PSCA160WEB1</t>
  </si>
  <si>
    <t xml:space="preserve">Conjunto ventilador, filtro G4 e veneziana para tomada de ar exterior, vazão de ar 90 m3/h. </t>
  </si>
  <si>
    <t xml:space="preserve">Caixa de ventilação com ventilador tipo rotor sirocco e filtro classe G4, vazão de ar 2050 m3/h, pressão estática 25,0 mmca, inclusive suportes, apoios e fixações. </t>
  </si>
  <si>
    <t>Dutos em painéis de poliuretano com 10 mm de espessura, revestido de alumínio nas duas faces, inclusive acessórios, suportes e fixações. Referência MPU da Multivac.</t>
  </si>
  <si>
    <t>Damper para regulagem de vazão, referencia JN-B, Trox, dimensões 350x345mm</t>
  </si>
  <si>
    <t>Damper para regulagem de vazão, referencia JN-B, Trox, dimensões 300x345mm</t>
  </si>
  <si>
    <t>Damper para regulagem de vazão, referencia JN-B, Trox, dimensões 400x510mm</t>
  </si>
  <si>
    <t>Difusor em alumínio anodizado, com registro, referencia Trox , modelo ADQ-1/AG, dimensões 371 x 208 mm.</t>
  </si>
  <si>
    <t>Grelha em alumínio anodizado, aletas fixas, saída de ar 15º, com registro, referencia Trox, modelo ah-15/ag, dimensões 425 x 125 mm</t>
  </si>
  <si>
    <t>Grelha em alumínio anodizado, aletas horizontais móveis, com registro e dupla deflexão, referencia Trox, modelo at-dg, dimensões 825 x 325 mm</t>
  </si>
  <si>
    <t>Difusor em alumínio anodizado, com registro, referencia Trox , modelo ADQ-32/AG, dimensões 471 x 264 mm.</t>
  </si>
  <si>
    <t>Veneziana em aluminio anodizado, c/ tela, referencia AWK, Trox, 597 x 597 mm</t>
  </si>
  <si>
    <t>Grelha em alumínio anodizado, aletas fixas, referencia Trox, modelo AR-A, dimensões 825 x 325 mm</t>
  </si>
  <si>
    <t>Grelha em alumínio anodizado, aletas fixas, referencia Trox, modelo AR-A, dimensões 625 x 325 mm</t>
  </si>
  <si>
    <t>Grelha em alumínio anodizado, aletas fixas, referencia Trox, modelo AR-A, dimensões 1025 x 425 mm</t>
  </si>
  <si>
    <t>Grelha em alumínio anodizado, aletas fixas, saída de ar 15º, com registro, referencia Trox, modelo AH-15/AG, dimensões 325 x 125 mm</t>
  </si>
  <si>
    <t>Grelha em alumínio anodizado, aletas fixas, saída de ar 15º, com registro, referencia Trox, modelo AH-15/AG, dimensões 325 x 75 mm</t>
  </si>
  <si>
    <t>Grelha em alumínio anodizado, aletas fixas, com registro, referencia Trox, modelo AR-AG, dimensões 825 x 225 mm</t>
  </si>
  <si>
    <t>Grelha em alumínio anodizado, aletas verticais móveis, com registro e dupla deflexão, referencia Trox, modelo VATt-DG, dimensões 825 x 225 mm</t>
  </si>
  <si>
    <t>Grelha em alumínio anodizado, aletas em "v", com contra-moldura, referencia Trox, modelo AGS-T, dimensões 825 x 325 mm</t>
  </si>
  <si>
    <t>Grelha em alumínio anodizado, aletas em "v", com contra-moldura, referencia Trox, modelo AGS-T, dimensões 625 x 525 mm</t>
  </si>
  <si>
    <t>Grelha em alumínio anodizado, aletas em "v", com contra-moldura, referencia Trox, modelo AGS-T, dimensões 525 x 525 mm</t>
  </si>
  <si>
    <t>Grelha em alumínio anodizado, aletas em "v", com contra-moldura, referencia Trox, modelo AGS-T, dimensões 425 x 325 mm</t>
  </si>
  <si>
    <t>Grelha em alumínio anodizado, aletas em "v", com contra-moldura, referencia Trox, modelo AGS-T, dimensões 325 x 325 mm</t>
  </si>
  <si>
    <t>Grelha em alumínio anodizado, aletas em "v", com contra-moldura, referencia Trox, modelo AGS-T, dimensões 325 x 225 mm</t>
  </si>
  <si>
    <t>Grelha em alumínio anodizado, aletas em "v", com contra-moldura, referencia Trox, modelo AGS-T, dimensões 325 x 165 mm</t>
  </si>
  <si>
    <t>Grelha em alumínio anodizado, aletas em "v", com contra-moldura, referencia Trox, modelo AGS-T, dimensões 225 x 165 mm</t>
  </si>
  <si>
    <t>3.2.2</t>
  </si>
  <si>
    <t>Drenagem para condicionadores de ar, composta de tubulação em PVC ø 32 mm, isolada com espuma de polietileno de 10 mm de espessura, inclusive suportes e fixações.</t>
  </si>
  <si>
    <t>Drenagem para condicionadores de ar, composta de tubulação em PVC ø 25 mm, isolada com espuma de polietileno de 10 mm de espessura, inclusive suportes e fixações.</t>
  </si>
  <si>
    <t>3.2.1.1</t>
  </si>
  <si>
    <t>3.2.1.2</t>
  </si>
  <si>
    <t>3.2.1.3</t>
  </si>
  <si>
    <t>3.2.1.4</t>
  </si>
  <si>
    <t>3.2.1.5</t>
  </si>
  <si>
    <t>3.2.1.6</t>
  </si>
  <si>
    <t>3.2.1.7</t>
  </si>
  <si>
    <t>3.2.1.8</t>
  </si>
  <si>
    <t>3.2.1.9</t>
  </si>
  <si>
    <t>3.2.1.10</t>
  </si>
  <si>
    <t>3.2.1.11</t>
  </si>
  <si>
    <t>3.2.1.12</t>
  </si>
  <si>
    <t>3.2.1.13</t>
  </si>
  <si>
    <t>3.2.1.14</t>
  </si>
  <si>
    <t>3.2.1.15</t>
  </si>
  <si>
    <t>3.2.1.16</t>
  </si>
  <si>
    <t>3.2.1.17</t>
  </si>
  <si>
    <t>3.2.1.18</t>
  </si>
  <si>
    <t>3.2.1.19</t>
  </si>
  <si>
    <t>3.2.1.20</t>
  </si>
  <si>
    <t>3.2.1.21</t>
  </si>
  <si>
    <t>3.2.1.22</t>
  </si>
  <si>
    <t>3.2.1.23</t>
  </si>
  <si>
    <t>3.2.1.24</t>
  </si>
  <si>
    <t>3.2.1.25</t>
  </si>
  <si>
    <t>3.2.2.1</t>
  </si>
  <si>
    <t>3.2.2.2</t>
  </si>
  <si>
    <t>Refrigerante</t>
  </si>
  <si>
    <t>3.2.3</t>
  </si>
  <si>
    <t>Tubulação em cobre com isolamento térmico em manta de espuma elastomérica com 19 mm de espessura revestida de tecido sintético com acabamento metalizado, inclusive curvas, soldas, suportes, fixações, refrigerante, diâmetro 1/4".</t>
  </si>
  <si>
    <t>Tubulação em cobre com isolamento térmico em manta de espuma elastomérica com 19 mm de espessura revestida de tecido sintético com acabamento metalizado, inclusive curvas, soldas, suportes, fixações, refrigerante, diâmetro 3/8".</t>
  </si>
  <si>
    <t>Tubulação em cobre com isolamento térmico em manta de espuma elastomérica com 19 mm de espessura revestida de tecido sintético com acabamento metalizado, inclusive curvas, soldas, suportes, fixações, refrigerante, diâmetro 1/2".</t>
  </si>
  <si>
    <t>Tubulação em cobre com isolamento térmico em manta de espuma elastomérica com 19 mm de espessura revestida de tecido sintético com acabamento metalizado, inclusive curvas, soldas, suportes, fixações, refrigerante, diâmetro 5/8".</t>
  </si>
  <si>
    <t>Tubulação em cobre com isolamento térmico em manta de espuma elastomérica com 19 mm de espessura revestida de tecido sintético com acabamento metalizado, inclusive curvas, soldas, suportes, fixações, refrigerante, diâmetro 3/4".</t>
  </si>
  <si>
    <t>Tubulação em cobre com isolamento térmico em manta de espuma elastomérica com 19 mm de espessura revestida de tecido sintético com acabamento metalizado, inclusive curvas, soldas, suportes, fixações, refrigerante, diâmetro 7/8".</t>
  </si>
  <si>
    <t>Tubulação em cobre com isolamento térmico em manta de espuma elastomérica com 19 mm de espessura revestida de tecido sintético com acabamento metalizado, inclusive curvas, soldas, suportes, fixações, refrigerante, diâmetro 1".</t>
  </si>
  <si>
    <t>Tubulação em cobre com isolamento térmico em manta de espuma elastomérica com 19 mm de espessura revestida de tecido sintético com acabamento metalizado, inclusive curvas, soldas, suportes, fixações, refrigerante, diâmetro 1.1/8".</t>
  </si>
  <si>
    <t>Válvula esfera para tubulação de cobre, referencia Danfoss, Modelo GBC - ø 1/4"</t>
  </si>
  <si>
    <t>Válvula esfera para tubulação de cobre, referencia Danfoss, Modelo GBC - ø 3/8"</t>
  </si>
  <si>
    <t>Válvula esfera para tubulação de cobre, referencia Danfoss, Modelo GBC - ø 1/2"</t>
  </si>
  <si>
    <t>Válvula esfera para tubulação de cobre, referencia Danfoss, Modelo GBC - ø 5/8"</t>
  </si>
  <si>
    <t>Válvula esfera para tubulação de cobre, referencia Danfoss, Modelo GBC - ø 3/4"</t>
  </si>
  <si>
    <t>Válvula esfera para tubulação de cobre, referencia Danfoss, Modelo GBC - ø 7/8"</t>
  </si>
  <si>
    <t>3.2.3.1</t>
  </si>
  <si>
    <t>3.2.3.2</t>
  </si>
  <si>
    <t>3.2.3.3</t>
  </si>
  <si>
    <t>3.2.3.4</t>
  </si>
  <si>
    <t>3.2.3.5</t>
  </si>
  <si>
    <t>3.2.3.6</t>
  </si>
  <si>
    <t>3.2.3.7</t>
  </si>
  <si>
    <t>3.2.3.8</t>
  </si>
  <si>
    <t>3.2.3.9</t>
  </si>
  <si>
    <t>3.2.3.10</t>
  </si>
  <si>
    <t>3.2.3.11</t>
  </si>
  <si>
    <t>3.2.3.12</t>
  </si>
  <si>
    <t>3.2.3.13</t>
  </si>
  <si>
    <t>3.2.3.14</t>
  </si>
  <si>
    <t>3.2.4</t>
  </si>
  <si>
    <t>Instalação elétrica</t>
  </si>
  <si>
    <t>Interligações elétricas para unidades evaporadoras, força e lógica</t>
  </si>
  <si>
    <t xml:space="preserve">Quadro elétrico para Ar Condicionado, QAC, completo, composto por painel, barramentos, disjuntor principal trifásico de 30 A, disjuntores parciais, etc, conforme diagrama unifilar definido em planta. </t>
  </si>
  <si>
    <t xml:space="preserve">Quadro elétrico para Ar Condicionado, QAC, completo, composto por painel, barramentos, disjuntor principal trifásico de 100 A, disjuntores parciais, etc, conforme diagrama unifilar definido em planta. </t>
  </si>
  <si>
    <t xml:space="preserve">Quadro elétrico para Ar Condicionado, QAC, completo, composto por painel, barramentos, disjuntor principal trifásico de 250 A, disjuntores parciais, etc, conforme diagrama unifilar definido em planta. </t>
  </si>
  <si>
    <t>Interligações elétricas para condensadora de 10 HP, força e lógica</t>
  </si>
  <si>
    <t>Interligações elétricas para condensadora de 8 HP, força e lógica</t>
  </si>
  <si>
    <t>3.2.4.1</t>
  </si>
  <si>
    <t>3.2.4.2</t>
  </si>
  <si>
    <t>3.2.4.3</t>
  </si>
  <si>
    <t>3.2.4.4</t>
  </si>
  <si>
    <t>3.2.4.5</t>
  </si>
  <si>
    <t>3.2.4.6</t>
  </si>
  <si>
    <t>3.2.5</t>
  </si>
  <si>
    <t>Testes, ajustes e banceamento</t>
  </si>
  <si>
    <t>Testes, Ajustes e Balanceamento (por sistema)</t>
  </si>
  <si>
    <t>3.2.5.1</t>
  </si>
  <si>
    <t>3.2.6</t>
  </si>
  <si>
    <t>Desmontagem</t>
  </si>
  <si>
    <t>Desmontagem do sistema de água gelada existente, chiller, bombas, fancoletes, fan-coil, tubulações hidráulicas, quadros elétricos, trechos de dutos e acessórios existentes, inclusive transportes para o devido descarte.</t>
  </si>
  <si>
    <t>Unidade condensadora de sistema VRF/VRV, descarga vertical, capacidade nominal 12,0 hp, inclusive suportes, apoios e fixações.</t>
  </si>
  <si>
    <t>Unidade evaporadora de sistema VRF/VRV, modelo teto embutido - alta pressão, capacidade nominal 2,0 HP, inclusive suportes, apoios e fixações.</t>
  </si>
  <si>
    <t>Unidade evaporadora de sistema VRF/VRV, modelo teto aparente, com receptor e controle remoto sem fio, capacidade nominal 2,0 HP (5,60 kW), inclusive suportes, apoios e fixações.</t>
  </si>
  <si>
    <t xml:space="preserve">Acessório - derivação para tubulação de refrigerante, multikit, referencia Hitachi modelo - E102SNB1 </t>
  </si>
  <si>
    <t xml:space="preserve">Acessório - derivação para tubulação de refrigerante, multikit, referencia hitachi modelo - E162SNB1 </t>
  </si>
  <si>
    <t xml:space="preserve">Acessório - derivação para tubulação de refrigerante, multikit, referencia hitachi modelo - E242SNB1 </t>
  </si>
  <si>
    <t>Unidade evaporadora de sistema VRF/VRV, modelo teto aparente, com receptor e controle remoto sem fio, capacidade nominal 3,0 HP (8,0 kW), inclusive suportes, apoios e fixações.</t>
  </si>
  <si>
    <t>4.2.1</t>
  </si>
  <si>
    <t>4.2.2</t>
  </si>
  <si>
    <t>4.2.3</t>
  </si>
  <si>
    <t>4.2.4</t>
  </si>
  <si>
    <t>4.2.5</t>
  </si>
  <si>
    <t>12.2.1</t>
  </si>
  <si>
    <t>12.2.2</t>
  </si>
  <si>
    <t>12.2.3</t>
  </si>
  <si>
    <t>12.2.4</t>
  </si>
  <si>
    <t>12.2.5</t>
  </si>
  <si>
    <t>12.2.6</t>
  </si>
  <si>
    <t>12.2.7</t>
  </si>
  <si>
    <t>12.2.8</t>
  </si>
  <si>
    <t>12.2.9</t>
  </si>
  <si>
    <t>Dutos circulares (giroduto), em chapa de aço galvanizada, tipo liso, inclusive acessórios, curvas, luvas, tees, reduções, suportes e fixações. Referencia refrin, linha lisa.</t>
  </si>
  <si>
    <t>Duto flexível, com isolação térmica em lã de vidro, revestido externamente com capa aluminizada, diâmetro de 200 mm, inclusive acessórios e fixaões.</t>
  </si>
  <si>
    <t>4.2.1.1</t>
  </si>
  <si>
    <t>4.2.1.2</t>
  </si>
  <si>
    <t>4.2.1.3</t>
  </si>
  <si>
    <t>4.2.1.4</t>
  </si>
  <si>
    <t>4.2.1.5</t>
  </si>
  <si>
    <t>4.2.1.6</t>
  </si>
  <si>
    <t>4.2.1.7</t>
  </si>
  <si>
    <t>4.2.1.8</t>
  </si>
  <si>
    <t>4.2.1.9</t>
  </si>
  <si>
    <t>4.2.1.10</t>
  </si>
  <si>
    <t>4.2.1.11</t>
  </si>
  <si>
    <t>4.2.1.12</t>
  </si>
  <si>
    <t>4.2.1.13</t>
  </si>
  <si>
    <t>4.2.1.14</t>
  </si>
  <si>
    <t>Duto em PVC - ø 180 MM</t>
  </si>
  <si>
    <t>Dutos em painéis de poliuretano com 30 mm de espessura, revestido de alumínio nas duas faces, inclusive acessórios, suportes e fixações. Referencia MPU da Multivac.</t>
  </si>
  <si>
    <t>Duto flexível, com isolação térmica em lã de vidro, revestido externamente com capa aluminizada, diâmetro de 180 mm, inclusive acessórios e fixações.</t>
  </si>
  <si>
    <t>Damper para regulagem de vazão manual, referencia Trox, modelo RG-B,  dimensões 200 x 150 mm</t>
  </si>
  <si>
    <t>Grelha em alumínio anodizado, aletas fixas, com registro, referencia Trox, modelo AH-0/AG, dimensões 425 x 125 mm</t>
  </si>
  <si>
    <t>Grelha em alumínio anodizado, aletas fixas, com registro, referencia Trox, modelo AH-0/AG, dimensões 325 x 75 mm</t>
  </si>
  <si>
    <t>Grelha em alumínio anodizado, aletas em "V", com contra-moldura, referencia Trox, modelo AGS-T, dimensões 325 x 225 mm</t>
  </si>
  <si>
    <t>Veneziana em alumínio anodizado com tela, referencia trox, modelo AWK, dimensões 597 x 497 mm</t>
  </si>
  <si>
    <t>Drenagem</t>
  </si>
  <si>
    <t>4.2.2.1</t>
  </si>
  <si>
    <t>Drenagem para condicionadores de ar, composta de tubulação em pvc ø 25 mm, isolada com espuma de polietileno de 10 mm de espessura, inclusive suportes e fixações.</t>
  </si>
  <si>
    <t>4.2.3.1</t>
  </si>
  <si>
    <t>4.2.3.2</t>
  </si>
  <si>
    <t>4.2.3.3</t>
  </si>
  <si>
    <t>4.2.3.4</t>
  </si>
  <si>
    <t>4.2.3.5</t>
  </si>
  <si>
    <t>4.2.3.6</t>
  </si>
  <si>
    <t>4.2.3.7</t>
  </si>
  <si>
    <t>4.2.3.8</t>
  </si>
  <si>
    <t>Quadro elétrico - QAC-01</t>
  </si>
  <si>
    <t>Quadro elétrico - QAC-03</t>
  </si>
  <si>
    <t>4.2.4.1</t>
  </si>
  <si>
    <t>4.2.4.2</t>
  </si>
  <si>
    <t>Teste, ajuste e balanceamento</t>
  </si>
  <si>
    <t>Testes, Ajustes e Balanceamento (sistema VRF)</t>
  </si>
  <si>
    <t>4.2.5.1</t>
  </si>
  <si>
    <t>Kit válvula de expansão modelo 10 - 220v/1ph/60hz - família sigma splitão</t>
  </si>
  <si>
    <t>12.3.1</t>
  </si>
  <si>
    <t>12.3.2</t>
  </si>
  <si>
    <t>12.3.3</t>
  </si>
  <si>
    <t>12.3.4</t>
  </si>
  <si>
    <t>12.3.5</t>
  </si>
  <si>
    <t>12.3.6</t>
  </si>
  <si>
    <t>12.3.7</t>
  </si>
  <si>
    <t>12.3.8</t>
  </si>
  <si>
    <t>12.3.9</t>
  </si>
  <si>
    <t>12.3.10</t>
  </si>
  <si>
    <t xml:space="preserve">Unidade evaporadora de tipo cassete de 5HP - c/ defletores de controle individual e 4 níveis de vazão de ar - 220v/1ph </t>
  </si>
  <si>
    <t>Módulo ventilador de 7,5TR - gás R410a -220v/380v/440v/3ph - família split modular</t>
  </si>
  <si>
    <t>Módulo trocador modelo 7,5TR - família sigma splitão</t>
  </si>
  <si>
    <t>Kit acionamento para split modular de 7,5TR para pressão padrão ou 5TR para alta pressão - R410a - família split modular</t>
  </si>
  <si>
    <t xml:space="preserve">Conjunto ventilador, filtro G4 e veneziana para tomada de ar exterior, vazão de ar 50 m3/h. </t>
  </si>
  <si>
    <t>Multikit - R410a</t>
  </si>
  <si>
    <t>5.2.1</t>
  </si>
  <si>
    <t>5.2.1.1</t>
  </si>
  <si>
    <t>5.2.1.2</t>
  </si>
  <si>
    <t>5.2.2</t>
  </si>
  <si>
    <t>5.2.2.1</t>
  </si>
  <si>
    <t>5.2.2.2</t>
  </si>
  <si>
    <t>5.2.2.3</t>
  </si>
  <si>
    <t>5.2.2.4</t>
  </si>
  <si>
    <t>5.2.2.5</t>
  </si>
  <si>
    <t>5.2.2.6</t>
  </si>
  <si>
    <t>5.2.2.7</t>
  </si>
  <si>
    <t>5.2.2.8</t>
  </si>
  <si>
    <t>5.2.2.9</t>
  </si>
  <si>
    <t>5.2.2.10</t>
  </si>
  <si>
    <t>5.2.2.11</t>
  </si>
  <si>
    <t>5.2.2.12</t>
  </si>
  <si>
    <t>5.2.2.13</t>
  </si>
  <si>
    <t>5.2.2.14</t>
  </si>
  <si>
    <t>5.2.3</t>
  </si>
  <si>
    <t>Interligações elétricas para condensadora de 12 HP, força e lógica</t>
  </si>
  <si>
    <t>5.2.3.1</t>
  </si>
  <si>
    <t>5.2.3.2</t>
  </si>
  <si>
    <t>5.2.3.3</t>
  </si>
  <si>
    <t>5.2.4</t>
  </si>
  <si>
    <t>Testes, ajustes e balanceamento</t>
  </si>
  <si>
    <t>5.2.4.1</t>
  </si>
  <si>
    <t xml:space="preserve">Exaustor axial, para aplicação em forro de sanitário, vazão de ar 150 m2/h, pressão estática 3,0 mmca, inclusive grade de exaustão acessóra em plástico,  suportes, apoios e fixações. </t>
  </si>
  <si>
    <t>Unidade condensadora de sistema vrf/vrv, descarga vertical, capacidade nominal 8,0 HP, inclusive suportes, apoios e fixações.</t>
  </si>
  <si>
    <t>Unidade condensadora de sistema VRF/VRV, descarga vertical, capacidade nominal 10,0 HP, inclusive suportes, apoios e fixações.</t>
  </si>
  <si>
    <t>12.4.1</t>
  </si>
  <si>
    <t>12.4.8</t>
  </si>
  <si>
    <t>12.4.2</t>
  </si>
  <si>
    <t>12.4.3</t>
  </si>
  <si>
    <t>12.4.4</t>
  </si>
  <si>
    <t>12.4.5</t>
  </si>
  <si>
    <t>12.4.6</t>
  </si>
  <si>
    <t>12.4.7</t>
  </si>
  <si>
    <t>12.4.9</t>
  </si>
  <si>
    <t>12.4.10</t>
  </si>
  <si>
    <t>12.4.11</t>
  </si>
  <si>
    <t>12.4.12</t>
  </si>
  <si>
    <t>12.4.13</t>
  </si>
  <si>
    <t>6.2.1</t>
  </si>
  <si>
    <t>6.2.1.1</t>
  </si>
  <si>
    <t>6.2.1.2</t>
  </si>
  <si>
    <t>6.2.1.3</t>
  </si>
  <si>
    <t>6.2.1.4</t>
  </si>
  <si>
    <t>6.2.1.5</t>
  </si>
  <si>
    <t>6.2.1.6</t>
  </si>
  <si>
    <t>6.2.1.7</t>
  </si>
  <si>
    <t>6.2.1.8</t>
  </si>
  <si>
    <t>6.2.1.9</t>
  </si>
  <si>
    <t>6.2.1.10</t>
  </si>
  <si>
    <t>6.2.1.11</t>
  </si>
  <si>
    <t>6.2.1.12</t>
  </si>
  <si>
    <t>6.2.1.13</t>
  </si>
  <si>
    <t>6.2.1.14</t>
  </si>
  <si>
    <t>6.2.1.15</t>
  </si>
  <si>
    <t>6.2.1.16</t>
  </si>
  <si>
    <t>6.2.1.17</t>
  </si>
  <si>
    <t>6.2.1.18</t>
  </si>
  <si>
    <t>6.2.1.19</t>
  </si>
  <si>
    <t>Dutos em painéis de poliuretano com 10 mm de espessura, revestido de alumínio nas duas faces, inclusive acessórios, suportes e fixações. referencia MPU da Multivac.</t>
  </si>
  <si>
    <t>Duto flexível, com isolação térmica em lã de vidro e revestimento externo em capa de aluminio - diâmetro 150 mm</t>
  </si>
  <si>
    <t>Duto flexível, com isolação térmica em lã de vidro e revestimento externo em capa de aluminio - diâmetro 125 mm</t>
  </si>
  <si>
    <t>Duto flexível, com isolação térmica em lã de vidro e revestimento externo em capa de aluminio - diâmetro 100 mm</t>
  </si>
  <si>
    <t>Duto semi-flexível, em aluminio - diâmetro 150 mm</t>
  </si>
  <si>
    <t>Damper de sobre pressão, referencia AUL-2, Trox, dimensões 497x415mm</t>
  </si>
  <si>
    <t>Damper de sobre pressão, referencia AUL-2, Trox, dimensões 197x215mm</t>
  </si>
  <si>
    <t>Registro de vazão constante, referencia RVC, Sicflux, tamanho 160</t>
  </si>
  <si>
    <t>Registro de vazão constante, referencia RVC, Sicflux, tamanho 125</t>
  </si>
  <si>
    <t>Registro de vazão constante, referencia RVC, Sicflux, tamanho 100</t>
  </si>
  <si>
    <t>Difusor em plástico abs, para insuflação de ar, com colarinho, anel de montagem e regulagem, referencia DVK, tamanho 150</t>
  </si>
  <si>
    <t>Difusor em plástico abs, para insuflação de ar, com colarinho, anel de montagem e regulagem, referencia DVK, tamanho 125</t>
  </si>
  <si>
    <t>Difusor em plástico abs, para insuflação de ar, com colarinho, anel de montagem e regulagem, referencia DVK, tamanho 100</t>
  </si>
  <si>
    <t>Grelha com aletas fixas,  com contra moldura, referencia AGS-T, Trox, 525 x 325 mm</t>
  </si>
  <si>
    <t>Grelha com aletas fixas,  com contra moldura, referencia AGS-T, Trox, 325 x 225 mm</t>
  </si>
  <si>
    <t>Grelha com aletas fixas,  com contra moldura, referencia AGS-T, Trox, 225 x 165 mm</t>
  </si>
  <si>
    <t>Grelha com aletas fixas,  com contra moldura, referencia AGS-T, Trox, 225 x 125 mm</t>
  </si>
  <si>
    <t>6.2.2</t>
  </si>
  <si>
    <t>6.2.2.1</t>
  </si>
  <si>
    <t>6.2.2.2</t>
  </si>
  <si>
    <t>6.2.3</t>
  </si>
  <si>
    <t>6.2.3.1</t>
  </si>
  <si>
    <t>6.2.3.2</t>
  </si>
  <si>
    <t>6.2.3.3</t>
  </si>
  <si>
    <t>6.2.3.4</t>
  </si>
  <si>
    <t>6.2.3.5</t>
  </si>
  <si>
    <t>6.2.3.6</t>
  </si>
  <si>
    <t>6.2.3.7</t>
  </si>
  <si>
    <t>6.2.3.8</t>
  </si>
  <si>
    <t>6.2.4</t>
  </si>
  <si>
    <t>6.2.4.1</t>
  </si>
  <si>
    <t>Interligações elétricas para condensadora força e lógica</t>
  </si>
  <si>
    <t xml:space="preserve">Quadro elétrico para Ar Condicionado, QAC, completo, composto por painel, barramentos, disjuntor principal trifásico de 150 A, disjuntores parciais, etc, conforme diagrama unifilar definido em planta. </t>
  </si>
  <si>
    <t>6.2.4.2</t>
  </si>
  <si>
    <t>6.2.4.3</t>
  </si>
  <si>
    <t>6.2.5</t>
  </si>
  <si>
    <t>6.2.5.1</t>
  </si>
  <si>
    <t>Serviços diversos</t>
  </si>
  <si>
    <t>6.2.6</t>
  </si>
  <si>
    <t>6.2.6.1</t>
  </si>
  <si>
    <t>Desmontagem de redes de dutos existentes, difusores e grelhas em forro, e acessórios existentes, inclusive transportes para o devido descarte.</t>
  </si>
  <si>
    <t>Construção de elementos protetores para as unidades condensadoras, compostos de bases em alvenaria, suportes com perfis metálicos e rede de nylon com malha de 2,0 cm.</t>
  </si>
  <si>
    <t>6.2.6.2</t>
  </si>
  <si>
    <t>12.5.1</t>
  </si>
  <si>
    <t>12.5.3</t>
  </si>
  <si>
    <t>12.5.2</t>
  </si>
  <si>
    <t>12.5.4</t>
  </si>
  <si>
    <t>12.5.5</t>
  </si>
  <si>
    <t>12.5.6</t>
  </si>
  <si>
    <t>12.5.7</t>
  </si>
  <si>
    <t>12.5.8</t>
  </si>
  <si>
    <t xml:space="preserve">Exaustor axial "in line", vazão de ar 50 m3/h, pressão estática 8,0 mmca, acionamento com sensor de presença,  suportes, apoios e fixações. </t>
  </si>
  <si>
    <t>Kit filtro secador para evaporadora tipo parede/hiwall de 2,5 a 4,0HP - familía set free.</t>
  </si>
  <si>
    <t>7.2.1</t>
  </si>
  <si>
    <t>7.2.1.1</t>
  </si>
  <si>
    <t>7.2.1.2</t>
  </si>
  <si>
    <t>7.2.2</t>
  </si>
  <si>
    <t>7.2.2.1</t>
  </si>
  <si>
    <t>7.2.2.2</t>
  </si>
  <si>
    <t>7.2.2.3</t>
  </si>
  <si>
    <t>7.2.2.4</t>
  </si>
  <si>
    <t>7.2.2.5</t>
  </si>
  <si>
    <t>7.2.2.6</t>
  </si>
  <si>
    <t>7.2.2.7</t>
  </si>
  <si>
    <t>7.2.2.8</t>
  </si>
  <si>
    <t>7.2.2.9</t>
  </si>
  <si>
    <t>7.2.2.10</t>
  </si>
  <si>
    <t>7.2.2.11</t>
  </si>
  <si>
    <t>7.2.2.12</t>
  </si>
  <si>
    <t>7.2.2.13</t>
  </si>
  <si>
    <t>7.2.2.14</t>
  </si>
  <si>
    <t>7.2.3</t>
  </si>
  <si>
    <t>7.2.3.1</t>
  </si>
  <si>
    <t>7.2.3.2</t>
  </si>
  <si>
    <t>7.2.3.3</t>
  </si>
  <si>
    <t>7.2.4</t>
  </si>
  <si>
    <t>7.2.4.1</t>
  </si>
  <si>
    <t>Remoção de forro em fibra mineral/PVC/alumínio</t>
  </si>
  <si>
    <t xml:space="preserve">Remoção do disjuntor tripolar de 300A existente </t>
  </si>
  <si>
    <t>Remoção de cabo de alimentação que atende o antigo QAC-Geral do Pav. Aluizio Prata do quadro geral de ar condicionado localizado na casa de máquinas do Pavilhão Zilton Andrade</t>
  </si>
  <si>
    <t>3.11.1</t>
  </si>
  <si>
    <t>Vidros</t>
  </si>
  <si>
    <t>Recolocação forro em fibra mineral/PVC/alumínio</t>
  </si>
  <si>
    <r>
      <t>Unid</t>
    </r>
    <r>
      <rPr>
        <sz val="10"/>
        <color indexed="8"/>
        <rFont val="Arial"/>
        <family val="2"/>
      </rPr>
      <t>ade condensadora de sistema VRF/VRV, descarga vertical, capacidade nominal 12,0 HP, inclusive suportes, apoios e fixações.</t>
    </r>
  </si>
  <si>
    <t>Recolocação de forro em fibra mineral/PVC</t>
  </si>
  <si>
    <t>5.5.1</t>
  </si>
  <si>
    <t>recolocação forro em fibra mineral/PVC</t>
  </si>
  <si>
    <t>6.3.1</t>
  </si>
  <si>
    <t>6.3.2</t>
  </si>
  <si>
    <t>6.3.3</t>
  </si>
  <si>
    <t>6.3.4</t>
  </si>
  <si>
    <t>6.3.5</t>
  </si>
  <si>
    <t>6.3.6</t>
  </si>
  <si>
    <t>6.3.7</t>
  </si>
  <si>
    <t>6.3.8</t>
  </si>
  <si>
    <t>6.3.9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</si>
  <si>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</si>
  <si>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</si>
  <si>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</si>
  <si>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</si>
  <si>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</si>
  <si>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</si>
  <si>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</si>
  <si>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</si>
  <si>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</si>
  <si>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</si>
  <si>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</si>
  <si>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</si>
  <si>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</si>
  <si>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</si>
  <si>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</si>
  <si>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</si>
  <si>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</si>
  <si>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</si>
  <si>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</si>
  <si>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</si>
  <si>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</si>
  <si>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</si>
  <si>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</si>
  <si>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</si>
  <si>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</si>
  <si>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</si>
  <si>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</si>
  <si>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</si>
  <si>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</si>
  <si>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</si>
  <si>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</si>
  <si>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</si>
  <si>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6.5.1</t>
  </si>
  <si>
    <t>As Built elétrica A0</t>
  </si>
  <si>
    <t>As Built ar condicionado A1</t>
  </si>
  <si>
    <t>1.6</t>
  </si>
  <si>
    <t>1.6.1</t>
  </si>
  <si>
    <t>3.2.6.1</t>
  </si>
  <si>
    <t>LDI TOTAL</t>
  </si>
  <si>
    <t>Total Parcial Serviços</t>
  </si>
  <si>
    <t>Total Parcial Máquinas e Equipamentos</t>
  </si>
  <si>
    <t>Total Parcial Serviços + Equipamentos</t>
  </si>
  <si>
    <t>LDI Serviços</t>
  </si>
  <si>
    <t>LDI Máquinas e Equipamentos</t>
  </si>
  <si>
    <t>Telha trapezoidal metálica dupla 30mm entre chapas, isolamento em PIR, incluindo rufos e acessórios de instalação</t>
  </si>
  <si>
    <t>Telha trapezoidal metálica dupla 50mm entre chapas, isolamento em PIR, incluindo rufos e acessórios de instalação</t>
  </si>
  <si>
    <t>Grelha em alumínio anodizado, aletas fixas, com registro, referencia Trox, modelo AH-0/AG, dimensões 425 x 75 mm</t>
  </si>
  <si>
    <t>Grelha em alumínio anodizado, aletas fixas, referencia Trox, modelo AR-A, dimensões 425 x 425 mm</t>
  </si>
  <si>
    <t>Grelha em alumínio anodizado, aletas em "v", com contra-moldura, referencia Trox, modelo AGS-T, dimensões 225 x 125 mm</t>
  </si>
  <si>
    <t>4.2.3.9</t>
  </si>
  <si>
    <t>4.2.3.10</t>
  </si>
  <si>
    <t>4.2.3.11</t>
  </si>
  <si>
    <t>4.2.3.12</t>
  </si>
  <si>
    <t>4.2.3.13</t>
  </si>
  <si>
    <t>4.2.3.14</t>
  </si>
  <si>
    <t>6.2.3.9</t>
  </si>
  <si>
    <t>6.2.3.10</t>
  </si>
  <si>
    <t>6.2.3.11</t>
  </si>
  <si>
    <t>6.2.3.12</t>
  </si>
  <si>
    <t>6.2.3.13</t>
  </si>
  <si>
    <t>6.2.3.14</t>
  </si>
  <si>
    <t>6.2.7</t>
  </si>
  <si>
    <t>Sistemas de refrigeração</t>
  </si>
  <si>
    <t>6.2.7.1</t>
  </si>
  <si>
    <t>6.2.7.2</t>
  </si>
  <si>
    <t>Recuperação de câmara fria +4ºC (conservação) medindo 270x340x260 cm(LxPxA). Os serviços estão descritos detalhadamente no ANEXO 2- Caderno de especificações e, entre outros, incluem: susbstituição do isolamento térmico, subsitituição de porta, instalação de 01 unidade condensadora, instalação de 01 unidade evaporadora e painel eletrico.</t>
  </si>
  <si>
    <t>Recuperação de câmara fria -20ºC (congelamento) medindo 210x330x250 cm(LxPxA). Os serviços estão descritos detalhadamente no ANEXO 2- Caderno de especificações e, entre outros, incluem: susbstituição do isolamento térmico, subsitituição de porta, instalação de 02 unidades condensadoras, instalação de 02 unidades evaporadoras e painel eletrico.</t>
  </si>
  <si>
    <t>Unidade evaporadora de sistema VRF/VRV, modelo cassete 4 vias, com receptor e controle remoto sem fio, capacidade nominal 1,0 HP (2,8 kW), inclusive suportes, apoios e fixações.</t>
  </si>
  <si>
    <t>Unidade evaporadora de sistema VRF/VRV, modelo hi-wall, com receptor e controle remoto sem fio, capacidade nominal 4,0 HP (11,2 kW), inclusive suportes, apoios e fixações.</t>
  </si>
  <si>
    <t>Unidade evaporadora de sistema VRF/VRV, modelo cassete 4 vias, com receptor e controle remoto sem fio, capacidade nominal 1,5 hp (4,0 kw), inclusive suportes, apoios e fixações.</t>
  </si>
  <si>
    <t>73790/4</t>
  </si>
  <si>
    <t>3.5.4</t>
  </si>
  <si>
    <t>Reboco interno</t>
  </si>
  <si>
    <t>Reboco</t>
  </si>
  <si>
    <t>Cotação</t>
  </si>
  <si>
    <t>9.2</t>
  </si>
  <si>
    <t>Projeto</t>
  </si>
  <si>
    <t>Contratado</t>
  </si>
  <si>
    <t>Base</t>
  </si>
  <si>
    <t>Proj. contrat.</t>
  </si>
  <si>
    <t>7.1.2</t>
  </si>
  <si>
    <t>74131/8</t>
  </si>
  <si>
    <t>74130/8</t>
  </si>
  <si>
    <t>74130/10</t>
  </si>
  <si>
    <t>74131/5</t>
  </si>
  <si>
    <t>74131/7</t>
  </si>
  <si>
    <t>74130/9</t>
  </si>
  <si>
    <t>6.3.42</t>
  </si>
  <si>
    <t>Remoção de tomadas</t>
  </si>
  <si>
    <t>74131/4</t>
  </si>
  <si>
    <t>74130/7</t>
  </si>
  <si>
    <t>Unidade condensadora VRF/VRV 12HP - somente frio - condesação a ar -  220v/3ph - familía new set free sigma</t>
  </si>
  <si>
    <t>4.2.4.3</t>
  </si>
  <si>
    <t>Tapume em telha metálica metálica ou madeirite</t>
  </si>
  <si>
    <t>COD (SBC)</t>
  </si>
  <si>
    <t>LONA PLÁSTICA</t>
  </si>
  <si>
    <t>3777/SINAPI</t>
  </si>
  <si>
    <t>8787/SBC</t>
  </si>
  <si>
    <t>ENTULHO EM CAMINHAO CUSTO BOTA/FORA P/m3</t>
  </si>
  <si>
    <t>REMOÇÃO DE ENTULHO COM CAÇAMBA METÁLICA, INCLUSIVE CARGA MANUAL E DESCARGA EM BOTA-FORA</t>
  </si>
  <si>
    <t>ENGENHEIRO ELETRICISTA (ENCARGOS COMPLEMENTARES)</t>
  </si>
  <si>
    <t>ENGENHEIRO MECÂNICO PLENO (ENCARGOS COMPLEMENTARES)</t>
  </si>
  <si>
    <t>90778/SINAPI</t>
  </si>
  <si>
    <t>91677/SINAPI</t>
  </si>
  <si>
    <t>90776/SINAPI</t>
  </si>
  <si>
    <t>Administração (5 meses)</t>
  </si>
  <si>
    <t>PROJETO ""AS BUILT"" - A0</t>
  </si>
  <si>
    <t>PROJETO ""AS BUILT"" - A1</t>
  </si>
  <si>
    <t>250/SBC</t>
  </si>
  <si>
    <t>90775/SINAPI</t>
  </si>
  <si>
    <t>12660/SBC</t>
  </si>
  <si>
    <t>210825</t>
  </si>
  <si>
    <t>210825/SBC</t>
  </si>
  <si>
    <t>Inst. Prov. Água</t>
  </si>
  <si>
    <t>COMP</t>
  </si>
  <si>
    <t>Remoção de disjuntor tripolar 300A</t>
  </si>
  <si>
    <t>ELETRICISTA (com encargos sociais)</t>
  </si>
  <si>
    <t>AUXILIAR DE ELETRICISTA (com encargos sociais)</t>
  </si>
  <si>
    <t>88264/SINAPI</t>
  </si>
  <si>
    <t>88247/SINAPI</t>
  </si>
  <si>
    <t>DPS UNIPOLAR CLASSE II</t>
  </si>
  <si>
    <t>39469/SINAPI</t>
  </si>
  <si>
    <t>PEDREIRO (com encargos sociais)</t>
  </si>
  <si>
    <t>Remoção de quadro elétrico com 01 porta</t>
  </si>
  <si>
    <t>470/SBC</t>
  </si>
  <si>
    <t>2376/SBC</t>
  </si>
  <si>
    <t>6325/SBC</t>
  </si>
  <si>
    <t>8039/SBC</t>
  </si>
  <si>
    <t>8044/SBC</t>
  </si>
  <si>
    <t>8451/SBC</t>
  </si>
  <si>
    <t>12743/SBC</t>
  </si>
  <si>
    <t>40014/SBC</t>
  </si>
  <si>
    <t>47727/SBC</t>
  </si>
  <si>
    <t>CHAPA ACO FINA A FRIO #30 0,35mm (2,80kg/m2)</t>
  </si>
  <si>
    <t>CHUMBADOR CBA 1/2" x 95mm + PRISIONEIRO</t>
  </si>
  <si>
    <t>PREFABRICACAO E USINAGEM DE PERFIS DE ACO (kg)</t>
  </si>
  <si>
    <t>FECHADURA EXTERNA ESTREITA TURIN 27E277M80IP HAGA</t>
  </si>
  <si>
    <t>FECHADURA CADEADO PORTA ACO FECHAMENTO AUTOMATICO PISO TETRA - 82305 / 309T - PACRI</t>
  </si>
  <si>
    <t>PERFIL ACO "T" ASTM A36 2"x2"x1/4" (4,90kg/m)</t>
  </si>
  <si>
    <t>DOBRADICA FERRO GALVANIZADO 1.1/2"x 3"</t>
  </si>
  <si>
    <t>PREFABRICACAO E USINAGEM DE CHAPA DE ACO 304 No.22</t>
  </si>
  <si>
    <t>FERROLHO ACO PARA PORTA DE FERRO CHATO 15mm</t>
  </si>
  <si>
    <t>KG</t>
  </si>
  <si>
    <t>SERRALHEIRO (com encargos sociais)</t>
  </si>
  <si>
    <t>PORTÃO EM CHAPA DE AÇO 0,95X2,10M</t>
  </si>
  <si>
    <t>CONJUNTO TERMOBRISE 12 PEÇAS ALTURA 2,62M</t>
  </si>
  <si>
    <t>MONTADOR ESTRUTURA METÁLICA (com encargos sociais)</t>
  </si>
  <si>
    <t>88277/SINAPI</t>
  </si>
  <si>
    <t>18506/SBC</t>
  </si>
  <si>
    <t>ALUGUEL ANDAIME 9 METROS</t>
  </si>
  <si>
    <t>CONJUNTO TERMOBRISE 15 PEÇAS ALTURA 2,51M</t>
  </si>
  <si>
    <t>CONJUNTO TERMOBRISE 14 PEÇAS ALTURA 2,51M</t>
  </si>
  <si>
    <t>CONJUNTO TERMOBRISE 11 PEÇAS ALTURA 2,51M</t>
  </si>
  <si>
    <t>CONJUNTO TERMOBRISE 7 PEÇAS ALTURA 2,62M</t>
  </si>
  <si>
    <t>4.2.4.4</t>
  </si>
  <si>
    <t>5.2.3.4</t>
  </si>
  <si>
    <t xml:space="preserve">Porta acústica completa para divisória 0.80 x 2.10, com visor em vidro laminado 6mm - 0.70 x 0.70m </t>
  </si>
  <si>
    <t>DIVISÓRIA ACÚSTICA 35M COM LÃ DE VIDRO</t>
  </si>
  <si>
    <t>COTAÇÃO</t>
  </si>
  <si>
    <t>DIVISÓRIA ACÚSTICA 35M COM LÃ DE VIDRO COM PERFIS</t>
  </si>
  <si>
    <t>Eletrocalha perfurada sem virola e com tampa de encaixe em chapa de aço galvanizada com dimensões de 100/50/3000mm e acessórios com fornecimento e instalação.</t>
  </si>
  <si>
    <t>Eletrocalha perfurada sem virola e com tampa de encaixe em chapa de aço galvanizada com dimensões de 150/50/3000mm e acessórios com fornecimento e instalação.</t>
  </si>
  <si>
    <t>860/ORSE</t>
  </si>
  <si>
    <t>3990/ORSE</t>
  </si>
  <si>
    <t>TAMPA PARA ELETROCALHA</t>
  </si>
  <si>
    <t xml:space="preserve">ELETROCALHA PERFURADA 100/50/3000MM COM TAMPA </t>
  </si>
  <si>
    <t>ELETROCALHA PERFURADA 100/50/3000MM COM TAMPA</t>
  </si>
  <si>
    <t xml:space="preserve">ELETROCALHA PERFURADA 150/50/3000MM COM TAMPA </t>
  </si>
  <si>
    <t>ELETROCALHA PERFURADA COM TAMPA 150/50/3000MM</t>
  </si>
  <si>
    <t>2692/ORSE</t>
  </si>
  <si>
    <t>CANALETA SISTEMA X 20 x 12 x 2000MM</t>
  </si>
  <si>
    <t>37/SBC</t>
  </si>
  <si>
    <t>TOMADA SIMPLES SISTEMA X 2P+T 10A</t>
  </si>
  <si>
    <t>9099/ORSE</t>
  </si>
  <si>
    <t>PAINEL ELÉTRICO DE SOBREPOR COMPLETO GRAU DE PROTEÇÃO MÍNIMO IP54</t>
  </si>
  <si>
    <t>PAINEL ELÉTRICO DE SOBREPOR COMPLETO</t>
  </si>
  <si>
    <t>10101/ORSE</t>
  </si>
  <si>
    <t>DISJUNTOR IEC TRIPOLAR 800A A 1.000A</t>
  </si>
  <si>
    <t>10106/ORSE</t>
  </si>
  <si>
    <t>DISJUNTOR IEC TRIPOLAR 1250A A 1.600A</t>
  </si>
  <si>
    <t>825/ORSE</t>
  </si>
  <si>
    <t>PAINEL DE PROTEÇÃO E COMANDO COM RELÉ MULTIFUNÇÃO</t>
  </si>
  <si>
    <t>UNIDADE CONDENSADORA VRF/VRV 12HP FAMÍLIA NEW SET FREE</t>
  </si>
  <si>
    <t>MECÂNICO REFRIGERAÇÃO (com encargos sociais)</t>
  </si>
  <si>
    <t>99970/SBC</t>
  </si>
  <si>
    <t>UNIDADE EVAPORADORA TIPO CASSETE DE 5HP</t>
  </si>
  <si>
    <t>MÓDULO VENTILADOR DE 7,5TR</t>
  </si>
  <si>
    <t>UNIDADE EVAPORADORA TIPO CASSETE DE VRF/VRV 5HP</t>
  </si>
  <si>
    <t>UNIDADE EVAPORADORA TIPO HI-WALL DE VRF/VRV 4HP</t>
  </si>
  <si>
    <t>MÓDULO TROCADOR DE 7,5TR</t>
  </si>
  <si>
    <t>KIT ACIONAMENTO PARA SPLIT MODULAR DE 7,5TR</t>
  </si>
  <si>
    <t>KIT VÁLVULA DE EXPANSÃO MODELO 10</t>
  </si>
  <si>
    <t>MULTKIT R410A</t>
  </si>
  <si>
    <t>KIT FILTRO SECADOR PARA EVAPORADORA TIPO PAREDE de 2,5 A 4,0HP</t>
  </si>
  <si>
    <t>RECUPERAÇÃO CÂMARA FRIA -20ºC</t>
  </si>
  <si>
    <t>RECUPERAÇÃO CÂMARA FRIA +4ºC</t>
  </si>
  <si>
    <t>COMP.05</t>
  </si>
  <si>
    <t>COMP.13</t>
  </si>
  <si>
    <t>COMP.14</t>
  </si>
  <si>
    <t>COMP.15</t>
  </si>
  <si>
    <t>COMP.16</t>
  </si>
  <si>
    <t>COMP.17</t>
  </si>
  <si>
    <t>COMP.18</t>
  </si>
  <si>
    <t>COMP.20</t>
  </si>
  <si>
    <t>COMP.19</t>
  </si>
  <si>
    <t>COMP.21</t>
  </si>
  <si>
    <t>COMP.22</t>
  </si>
  <si>
    <t>COMP.23</t>
  </si>
  <si>
    <t>COMP.24</t>
  </si>
  <si>
    <t>COMP.25</t>
  </si>
  <si>
    <t>COMP.26</t>
  </si>
  <si>
    <t>COMP.27</t>
  </si>
  <si>
    <t>COMP.28</t>
  </si>
  <si>
    <t>COMP.29</t>
  </si>
  <si>
    <t>COMP.30</t>
  </si>
  <si>
    <t>COMP.31</t>
  </si>
  <si>
    <t>COMP.32</t>
  </si>
  <si>
    <t>COMP.33</t>
  </si>
  <si>
    <t>COMP.34</t>
  </si>
  <si>
    <t>COMP.35</t>
  </si>
  <si>
    <t>COMP.36</t>
  </si>
  <si>
    <t>COMP.37</t>
  </si>
  <si>
    <t>COMP.38</t>
  </si>
  <si>
    <t>SBC</t>
  </si>
  <si>
    <t>COMP.39</t>
  </si>
  <si>
    <t>Remoção de mobiliário</t>
  </si>
  <si>
    <t>CARPINTEIRO (com encargos sociais)</t>
  </si>
  <si>
    <t>88261/SINAPI</t>
  </si>
  <si>
    <t>ANEXO V - PLANILHA DE CUSTOS</t>
  </si>
  <si>
    <t>ANEXO VI - PLANILHA DA COMPOSIÇÃO DO LDI</t>
  </si>
  <si>
    <t>ANEXO VI A - PLANILHA DA COMPOSIÇÃO DO LDI DIFERENCIADO</t>
  </si>
  <si>
    <t>ANEXO VII - CRONOGRAMA FÍSICO FINANCEIRO</t>
  </si>
  <si>
    <t>ANEXO VIII - COMPOSIÇÕES DOS CUSTOS UNITÁRIOS</t>
  </si>
</sst>
</file>

<file path=xl/styles.xml><?xml version="1.0" encoding="utf-8"?>
<styleSheet xmlns="http://schemas.openxmlformats.org/spreadsheetml/2006/main">
  <numFmts count="5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00_);[Red]\(&quot;R$&quot;#,##0.00\)"/>
    <numFmt numFmtId="179" formatCode="_(&quot;R$&quot;* #,##0_);_(&quot;R$&quot;* \(#,##0\);_(&quot;R$&quot;* &quot;-&quot;_);_(@_)"/>
    <numFmt numFmtId="180" formatCode="_(&quot;R$&quot;* #,##0.00_);_(&quot;R$&quot;* \(#,##0.00\);_(&quot;R$&quot;* &quot;-&quot;??_);_(@_)"/>
    <numFmt numFmtId="181" formatCode="0.000%"/>
    <numFmt numFmtId="182" formatCode="0.00000000"/>
    <numFmt numFmtId="183" formatCode="mmm\-yy"/>
    <numFmt numFmtId="184" formatCode="&quot;R$&quot;#,##0.00"/>
    <numFmt numFmtId="185" formatCode="&quot;R$ &quot;#,##0.00"/>
    <numFmt numFmtId="186" formatCode="d\-mmm\-yy"/>
    <numFmt numFmtId="187" formatCode="dd\-mmm\-yy"/>
    <numFmt numFmtId="188" formatCode="mmmm\-yy"/>
    <numFmt numFmtId="189" formatCode="0.00%;[Red]\(\-0.00%\)"/>
    <numFmt numFmtId="190" formatCode="&quot;R$&quot;#,##0.00;[Red]&quot;R$&quot;#,##0.00"/>
    <numFmt numFmtId="191" formatCode="0.00000000%"/>
    <numFmt numFmtId="192" formatCode="&quot;R$&quot;\ #,##0.00"/>
    <numFmt numFmtId="193" formatCode="[$-416]dddd\,\ d&quot; de &quot;mmmm&quot; de &quot;yyyy"/>
    <numFmt numFmtId="194" formatCode="0.0000%"/>
    <numFmt numFmtId="195" formatCode="0.0000"/>
    <numFmt numFmtId="196" formatCode="0.000000"/>
    <numFmt numFmtId="197" formatCode="&quot;Sim&quot;;&quot;Sim&quot;;&quot;Não&quot;"/>
    <numFmt numFmtId="198" formatCode="&quot;Verdadeiro&quot;;&quot;Verdadeiro&quot;;&quot;Falso&quot;"/>
    <numFmt numFmtId="199" formatCode="&quot;Ativado&quot;;&quot;Ativado&quot;;&quot;Desativado&quot;"/>
    <numFmt numFmtId="200" formatCode="[$€-2]\ #,##0.00_);[Red]\([$€-2]\ #,##0.00\)"/>
    <numFmt numFmtId="201" formatCode="_(* #,##0.00_);_(* \(#,##0.00\);_(* \-??_);_(@_)"/>
    <numFmt numFmtId="202" formatCode="#,##0.00_ ;\-#,##0.00\ "/>
    <numFmt numFmtId="203" formatCode="0.0000000"/>
    <numFmt numFmtId="204" formatCode="0.000000000"/>
    <numFmt numFmtId="205" formatCode="0.0000000000"/>
    <numFmt numFmtId="206" formatCode="0.00000000000"/>
    <numFmt numFmtId="207" formatCode="0.00000%"/>
    <numFmt numFmtId="208" formatCode="0.000000%"/>
    <numFmt numFmtId="209" formatCode="0.0000000%"/>
    <numFmt numFmtId="210" formatCode="0.000000000%"/>
    <numFmt numFmtId="211" formatCode="0.0000000000%"/>
    <numFmt numFmtId="212" formatCode="0.00000000000%"/>
  </numFmts>
  <fonts count="88">
    <font>
      <sz val="10"/>
      <name val="Arial"/>
      <family val="0"/>
    </font>
    <font>
      <b/>
      <sz val="10"/>
      <name val="Arial"/>
      <family val="0"/>
    </font>
    <font>
      <i/>
      <sz val="10"/>
      <name val="Arial"/>
      <family val="0"/>
    </font>
    <font>
      <b/>
      <i/>
      <sz val="10"/>
      <name val="Arial"/>
      <family val="0"/>
    </font>
    <font>
      <sz val="8"/>
      <name val="Arial"/>
      <family val="2"/>
    </font>
    <font>
      <b/>
      <sz val="9"/>
      <name val="Arial"/>
      <family val="2"/>
    </font>
    <font>
      <sz val="9"/>
      <name val="Arial"/>
      <family val="2"/>
    </font>
    <font>
      <b/>
      <sz val="9"/>
      <color indexed="8"/>
      <name val="Arial"/>
      <family val="2"/>
    </font>
    <font>
      <sz val="10"/>
      <color indexed="10"/>
      <name val="Arial"/>
      <family val="2"/>
    </font>
    <font>
      <b/>
      <sz val="8"/>
      <name val="Arial"/>
      <family val="2"/>
    </font>
    <font>
      <sz val="10"/>
      <color indexed="9"/>
      <name val="Arial"/>
      <family val="2"/>
    </font>
    <font>
      <sz val="7"/>
      <name val="Arial"/>
      <family val="2"/>
    </font>
    <font>
      <sz val="7"/>
      <color indexed="22"/>
      <name val="Arial"/>
      <family val="2"/>
    </font>
    <font>
      <b/>
      <sz val="10"/>
      <color indexed="12"/>
      <name val="Arial"/>
      <family val="2"/>
    </font>
    <font>
      <b/>
      <sz val="10"/>
      <color indexed="9"/>
      <name val="Arial"/>
      <family val="2"/>
    </font>
    <font>
      <b/>
      <sz val="12"/>
      <color indexed="9"/>
      <name val="Arial"/>
      <family val="2"/>
    </font>
    <font>
      <b/>
      <sz val="10"/>
      <color indexed="10"/>
      <name val="Arial"/>
      <family val="2"/>
    </font>
    <font>
      <sz val="24"/>
      <color indexed="9"/>
      <name val="Arial"/>
      <family val="2"/>
    </font>
    <font>
      <sz val="7"/>
      <color indexed="9"/>
      <name val="Arial"/>
      <family val="2"/>
    </font>
    <font>
      <sz val="7"/>
      <color indexed="10"/>
      <name val="Arial"/>
      <family val="2"/>
    </font>
    <font>
      <sz val="9"/>
      <color indexed="10"/>
      <name val="Arial"/>
      <family val="2"/>
    </font>
    <font>
      <b/>
      <sz val="11"/>
      <color indexed="10"/>
      <name val="Arial"/>
      <family val="2"/>
    </font>
    <font>
      <sz val="9"/>
      <color indexed="12"/>
      <name val="Arial"/>
      <family val="2"/>
    </font>
    <font>
      <sz val="10"/>
      <color indexed="49"/>
      <name val="Arial"/>
      <family val="2"/>
    </font>
    <font>
      <b/>
      <u val="single"/>
      <sz val="10"/>
      <color indexed="10"/>
      <name val="Arial"/>
      <family val="2"/>
    </font>
    <font>
      <u val="single"/>
      <sz val="10"/>
      <color indexed="10"/>
      <name val="Arial"/>
      <family val="2"/>
    </font>
    <font>
      <b/>
      <sz val="7"/>
      <color indexed="10"/>
      <name val="Arial"/>
      <family val="2"/>
    </font>
    <font>
      <b/>
      <sz val="7"/>
      <name val="Arial"/>
      <family val="2"/>
    </font>
    <font>
      <sz val="10"/>
      <color indexed="15"/>
      <name val="Arial"/>
      <family val="2"/>
    </font>
    <font>
      <u val="single"/>
      <sz val="20"/>
      <color indexed="12"/>
      <name val="Arial"/>
      <family val="2"/>
    </font>
    <font>
      <u val="single"/>
      <sz val="20"/>
      <color indexed="36"/>
      <name val="Arial"/>
      <family val="2"/>
    </font>
    <font>
      <sz val="9"/>
      <color indexed="8"/>
      <name val="Arial"/>
      <family val="2"/>
    </font>
    <font>
      <sz val="12"/>
      <name val="Arial"/>
      <family val="2"/>
    </font>
    <font>
      <sz val="10"/>
      <color indexed="8"/>
      <name val="MS Sans Serif"/>
      <family val="0"/>
    </font>
    <font>
      <sz val="9"/>
      <color indexed="8"/>
      <name val="楲污獮匠牥"/>
      <family val="0"/>
    </font>
    <font>
      <u val="single"/>
      <sz val="10"/>
      <color indexed="12"/>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19"/>
      <name val="Calibri"/>
      <family val="2"/>
    </font>
    <font>
      <sz val="11"/>
      <color indexed="2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0"/>
      <color indexed="8"/>
      <name val="Arial"/>
      <family val="0"/>
    </font>
    <font>
      <b/>
      <sz val="1"/>
      <color indexed="8"/>
      <name val="Arial"/>
      <family val="0"/>
    </font>
    <font>
      <b/>
      <sz val="10"/>
      <color indexed="56"/>
      <name val="Arial"/>
      <family val="0"/>
    </font>
    <font>
      <b/>
      <sz val="1"/>
      <color indexed="12"/>
      <name val="Arial"/>
      <family val="0"/>
    </font>
    <font>
      <b/>
      <sz val="10"/>
      <color indexed="50"/>
      <name val="Arial"/>
      <family val="0"/>
    </font>
    <font>
      <sz val="8"/>
      <color indexed="8"/>
      <name val="Arial"/>
      <family val="0"/>
    </font>
    <font>
      <sz val="2"/>
      <color indexed="8"/>
      <name val="Arial"/>
      <family val="0"/>
    </font>
    <font>
      <b/>
      <u val="single"/>
      <sz val="8"/>
      <color indexed="10"/>
      <name val="Arial"/>
      <family val="0"/>
    </font>
    <font>
      <u val="single"/>
      <sz val="8"/>
      <color indexed="8"/>
      <name val="Arial"/>
      <family val="0"/>
    </font>
    <font>
      <b/>
      <sz val="8"/>
      <color indexed="10"/>
      <name val="Arial"/>
      <family val="0"/>
    </font>
    <font>
      <b/>
      <sz val="8"/>
      <color indexed="8"/>
      <name val="Arial"/>
      <family val="0"/>
    </font>
    <font>
      <b/>
      <i/>
      <u val="single"/>
      <sz val="10"/>
      <color indexed="10"/>
      <name val="Arial"/>
      <family val="0"/>
    </font>
    <font>
      <b/>
      <u val="single"/>
      <sz val="9"/>
      <color indexed="10"/>
      <name val="Arial"/>
      <family val="0"/>
    </font>
    <font>
      <b/>
      <i/>
      <u val="single"/>
      <sz val="9"/>
      <color indexed="10"/>
      <name val="Arial"/>
      <family val="0"/>
    </font>
    <font>
      <b/>
      <i/>
      <u val="single"/>
      <sz val="8"/>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sz val="10"/>
      <color theme="1"/>
      <name val="Arial"/>
      <family val="2"/>
    </font>
    <font>
      <sz val="10"/>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indexed="15"/>
        <bgColor indexed="64"/>
      </patternFill>
    </fill>
    <fill>
      <patternFill patternType="solid">
        <fgColor indexed="23"/>
        <bgColor indexed="64"/>
      </patternFill>
    </fill>
    <fill>
      <patternFill patternType="solid">
        <fgColor theme="0"/>
        <bgColor indexed="64"/>
      </patternFill>
    </fill>
    <fill>
      <patternFill patternType="solid">
        <fgColor theme="1"/>
        <bgColor indexed="64"/>
      </patternFill>
    </fill>
    <fill>
      <patternFill patternType="solid">
        <fgColor theme="0" tint="-0.24997000396251678"/>
        <bgColor indexed="64"/>
      </patternFill>
    </fill>
    <fill>
      <patternFill patternType="solid">
        <fgColor rgb="FFFFFFFF"/>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double"/>
    </border>
    <border>
      <left>
        <color indexed="63"/>
      </left>
      <right>
        <color indexed="63"/>
      </right>
      <top style="thin"/>
      <bottom>
        <color indexed="63"/>
      </bottom>
    </border>
    <border>
      <left style="medium"/>
      <right>
        <color indexed="63"/>
      </right>
      <top style="medium"/>
      <bottom style="medium"/>
    </border>
    <border>
      <left style="thin"/>
      <right>
        <color indexed="63"/>
      </right>
      <top style="medium"/>
      <bottom style="medium"/>
    </border>
    <border>
      <left style="thin"/>
      <right>
        <color indexed="63"/>
      </right>
      <top style="medium"/>
      <bottom style="thin"/>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style="thin"/>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style="medium"/>
      <right>
        <color indexed="63"/>
      </right>
      <top style="thin"/>
      <bottom style="thin"/>
    </border>
    <border>
      <left style="medium"/>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thin"/>
      <top style="medium"/>
      <bottom style="thin"/>
    </border>
    <border>
      <left style="medium"/>
      <right style="medium"/>
      <top style="thin"/>
      <bottom>
        <color indexed="63"/>
      </bottom>
    </border>
    <border>
      <left style="thin"/>
      <right>
        <color indexed="63"/>
      </right>
      <top style="thin"/>
      <bottom style="medium"/>
    </border>
    <border>
      <left>
        <color indexed="63"/>
      </left>
      <right style="thin"/>
      <top style="thin"/>
      <bottom style="mediu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right style="thin"/>
      <top style="thin"/>
      <bottom style="medium"/>
    </border>
    <border>
      <left style="thin">
        <color indexed="8"/>
      </left>
      <right style="thin">
        <color indexed="8"/>
      </right>
      <top style="thin">
        <color indexed="8"/>
      </top>
      <bottom style="thin">
        <color indexed="8"/>
      </bottom>
    </border>
    <border>
      <left style="medium"/>
      <right style="thin"/>
      <top>
        <color indexed="63"/>
      </top>
      <bottom style="thin"/>
    </border>
    <border>
      <left style="thin">
        <color indexed="8"/>
      </left>
      <right style="thin">
        <color indexed="8"/>
      </right>
      <top style="thin">
        <color indexed="8"/>
      </top>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color indexed="8"/>
      </left>
      <right>
        <color indexed="63"/>
      </right>
      <top style="thin">
        <color indexed="8"/>
      </top>
      <bottom>
        <color indexed="63"/>
      </bottom>
    </border>
    <border>
      <left style="thin">
        <color indexed="8"/>
      </left>
      <right style="thin"/>
      <top style="thin">
        <color indexed="8"/>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4"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75" fillId="30" borderId="0" applyNumberFormat="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33"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7" fillId="21" borderId="5" applyNumberFormat="0" applyAlignment="0" applyProtection="0"/>
    <xf numFmtId="175"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84" fillId="0" borderId="9" applyNumberFormat="0" applyFill="0" applyAlignment="0" applyProtection="0"/>
    <xf numFmtId="177" fontId="0" fillId="0" borderId="0" applyFont="0" applyFill="0" applyBorder="0" applyAlignment="0" applyProtection="0"/>
  </cellStyleXfs>
  <cellXfs count="1000">
    <xf numFmtId="0" fontId="0" fillId="0" borderId="0" xfId="0" applyAlignment="1">
      <alignment/>
    </xf>
    <xf numFmtId="0" fontId="0" fillId="0" borderId="0" xfId="0" applyAlignment="1" applyProtection="1">
      <alignment/>
      <protection hidden="1"/>
    </xf>
    <xf numFmtId="0" fontId="0" fillId="0" borderId="0" xfId="0" applyNumberFormat="1" applyFont="1" applyAlignment="1" applyProtection="1">
      <alignment/>
      <protection hidden="1"/>
    </xf>
    <xf numFmtId="0" fontId="0" fillId="0" borderId="0" xfId="0" applyNumberFormat="1" applyFont="1" applyBorder="1" applyAlignment="1" applyProtection="1">
      <alignment/>
      <protection hidden="1"/>
    </xf>
    <xf numFmtId="0" fontId="0" fillId="0" borderId="0" xfId="0" applyFill="1" applyBorder="1" applyAlignment="1" applyProtection="1">
      <alignment/>
      <protection hidden="1"/>
    </xf>
    <xf numFmtId="0" fontId="0" fillId="33" borderId="10" xfId="0" applyFill="1" applyBorder="1" applyAlignment="1" applyProtection="1">
      <alignment horizontal="centerContinuous"/>
      <protection hidden="1"/>
    </xf>
    <xf numFmtId="0" fontId="0" fillId="33" borderId="11" xfId="0" applyFill="1" applyBorder="1" applyAlignment="1" applyProtection="1">
      <alignment horizontal="centerContinuous"/>
      <protection hidden="1"/>
    </xf>
    <xf numFmtId="39" fontId="11" fillId="0" borderId="0" xfId="68" applyNumberFormat="1" applyFont="1" applyFill="1" applyBorder="1" applyAlignment="1" applyProtection="1">
      <alignment horizontal="centerContinuous"/>
      <protection hidden="1"/>
    </xf>
    <xf numFmtId="39" fontId="11" fillId="34" borderId="0" xfId="68" applyNumberFormat="1" applyFont="1" applyFill="1" applyBorder="1" applyAlignment="1" applyProtection="1">
      <alignment horizontal="centerContinuous"/>
      <protection hidden="1"/>
    </xf>
    <xf numFmtId="39" fontId="11" fillId="34" borderId="12" xfId="68" applyNumberFormat="1" applyFont="1" applyFill="1" applyBorder="1" applyAlignment="1" applyProtection="1">
      <alignment/>
      <protection hidden="1"/>
    </xf>
    <xf numFmtId="0" fontId="0" fillId="0" borderId="13" xfId="0" applyBorder="1" applyAlignment="1" applyProtection="1">
      <alignment/>
      <protection hidden="1"/>
    </xf>
    <xf numFmtId="177" fontId="11" fillId="34" borderId="13" xfId="68" applyFont="1" applyFill="1" applyBorder="1" applyAlignment="1" applyProtection="1">
      <alignment/>
      <protection hidden="1"/>
    </xf>
    <xf numFmtId="177" fontId="11" fillId="34" borderId="14" xfId="68" applyFont="1" applyFill="1" applyBorder="1" applyAlignment="1" applyProtection="1">
      <alignment/>
      <protection hidden="1"/>
    </xf>
    <xf numFmtId="177" fontId="11" fillId="0" borderId="12" xfId="68" applyFont="1" applyBorder="1" applyAlignment="1" applyProtection="1">
      <alignment/>
      <protection hidden="1"/>
    </xf>
    <xf numFmtId="177" fontId="11" fillId="0" borderId="0" xfId="68" applyFont="1" applyBorder="1" applyAlignment="1" applyProtection="1">
      <alignment/>
      <protection hidden="1"/>
    </xf>
    <xf numFmtId="39" fontId="11" fillId="0" borderId="12" xfId="68" applyNumberFormat="1" applyFont="1" applyBorder="1" applyAlignment="1" applyProtection="1">
      <alignment horizontal="centerContinuous"/>
      <protection hidden="1"/>
    </xf>
    <xf numFmtId="39" fontId="11" fillId="0" borderId="0" xfId="68" applyNumberFormat="1" applyFont="1" applyBorder="1" applyAlignment="1" applyProtection="1">
      <alignment horizontal="centerContinuous"/>
      <protection hidden="1"/>
    </xf>
    <xf numFmtId="9" fontId="12" fillId="35" borderId="12" xfId="68" applyNumberFormat="1" applyFont="1" applyFill="1" applyBorder="1" applyAlignment="1" applyProtection="1">
      <alignment/>
      <protection hidden="1"/>
    </xf>
    <xf numFmtId="9" fontId="12" fillId="35" borderId="0" xfId="68" applyNumberFormat="1" applyFont="1" applyFill="1" applyBorder="1" applyAlignment="1" applyProtection="1">
      <alignment/>
      <protection hidden="1"/>
    </xf>
    <xf numFmtId="10" fontId="12" fillId="35" borderId="0" xfId="68" applyNumberFormat="1" applyFont="1" applyFill="1" applyBorder="1" applyAlignment="1" applyProtection="1">
      <alignment/>
      <protection hidden="1"/>
    </xf>
    <xf numFmtId="177" fontId="12" fillId="35" borderId="0" xfId="68" applyFont="1" applyFill="1" applyBorder="1" applyAlignment="1" applyProtection="1">
      <alignment/>
      <protection hidden="1"/>
    </xf>
    <xf numFmtId="0" fontId="11" fillId="34" borderId="13" xfId="0" applyFont="1" applyFill="1" applyBorder="1" applyAlignment="1" applyProtection="1">
      <alignment/>
      <protection hidden="1"/>
    </xf>
    <xf numFmtId="39" fontId="19" fillId="34" borderId="15" xfId="68" applyNumberFormat="1" applyFont="1" applyFill="1" applyBorder="1" applyAlignment="1" applyProtection="1">
      <alignment horizontal="centerContinuous"/>
      <protection hidden="1"/>
    </xf>
    <xf numFmtId="0" fontId="8" fillId="0" borderId="0" xfId="0" applyFont="1" applyAlignment="1" applyProtection="1">
      <alignment/>
      <protection hidden="1"/>
    </xf>
    <xf numFmtId="0" fontId="1" fillId="0" borderId="0" xfId="0" applyFont="1" applyAlignment="1" applyProtection="1">
      <alignment/>
      <protection hidden="1"/>
    </xf>
    <xf numFmtId="0" fontId="0" fillId="0" borderId="0" xfId="0" applyBorder="1" applyAlignment="1" applyProtection="1">
      <alignment/>
      <protection hidden="1"/>
    </xf>
    <xf numFmtId="0" fontId="17" fillId="0" borderId="0" xfId="0" applyFont="1" applyFill="1" applyBorder="1" applyAlignment="1" applyProtection="1">
      <alignment horizontal="centerContinuous"/>
      <protection hidden="1"/>
    </xf>
    <xf numFmtId="0" fontId="0" fillId="0" borderId="0" xfId="0" applyFill="1" applyBorder="1" applyAlignment="1" applyProtection="1">
      <alignment horizontal="centerContinuous"/>
      <protection hidden="1"/>
    </xf>
    <xf numFmtId="0" fontId="15" fillId="33" borderId="16" xfId="0" applyFont="1" applyFill="1" applyBorder="1" applyAlignment="1" applyProtection="1">
      <alignment horizontal="centerContinuous"/>
      <protection hidden="1"/>
    </xf>
    <xf numFmtId="0" fontId="0" fillId="0" borderId="0" xfId="0" applyAlignment="1" applyProtection="1">
      <alignment/>
      <protection/>
    </xf>
    <xf numFmtId="0" fontId="0" fillId="0" borderId="0" xfId="0" applyFill="1" applyAlignment="1" applyProtection="1">
      <alignment/>
      <protection/>
    </xf>
    <xf numFmtId="0" fontId="16" fillId="0" borderId="0" xfId="0" applyFont="1" applyAlignment="1" applyProtection="1">
      <alignment/>
      <protection hidden="1"/>
    </xf>
    <xf numFmtId="0" fontId="0" fillId="0" borderId="17" xfId="0" applyBorder="1" applyAlignment="1" applyProtection="1">
      <alignment/>
      <protection hidden="1"/>
    </xf>
    <xf numFmtId="0" fontId="22" fillId="0" borderId="0" xfId="0" applyNumberFormat="1" applyFont="1" applyFill="1" applyBorder="1" applyAlignment="1" applyProtection="1">
      <alignment horizontal="centerContinuous" vertical="center" wrapText="1"/>
      <protection hidden="1"/>
    </xf>
    <xf numFmtId="39" fontId="0" fillId="0" borderId="0" xfId="68" applyNumberFormat="1" applyFont="1" applyFill="1" applyBorder="1" applyAlignment="1" applyProtection="1">
      <alignment horizontal="centerContinuous"/>
      <protection hidden="1"/>
    </xf>
    <xf numFmtId="0" fontId="14" fillId="0" borderId="0" xfId="0" applyFont="1" applyFill="1" applyAlignment="1" applyProtection="1">
      <alignment horizontal="center"/>
      <protection hidden="1"/>
    </xf>
    <xf numFmtId="0" fontId="0" fillId="0" borderId="0" xfId="0" applyFont="1" applyFill="1" applyBorder="1" applyAlignment="1" applyProtection="1">
      <alignment/>
      <protection hidden="1"/>
    </xf>
    <xf numFmtId="0" fontId="13" fillId="0" borderId="0" xfId="0" applyFont="1" applyFill="1" applyAlignment="1" applyProtection="1">
      <alignment horizontal="center"/>
      <protection hidden="1"/>
    </xf>
    <xf numFmtId="0" fontId="0" fillId="0" borderId="0" xfId="0" applyAlignment="1" applyProtection="1">
      <alignment horizontal="centerContinuous"/>
      <protection hidden="1"/>
    </xf>
    <xf numFmtId="0" fontId="0" fillId="0" borderId="0" xfId="0" applyFont="1" applyFill="1" applyBorder="1" applyAlignment="1" applyProtection="1">
      <alignment horizontal="centerContinuous"/>
      <protection hidden="1"/>
    </xf>
    <xf numFmtId="0" fontId="0" fillId="0" borderId="0" xfId="0" applyFont="1" applyFill="1" applyBorder="1" applyAlignment="1" applyProtection="1">
      <alignment/>
      <protection hidden="1"/>
    </xf>
    <xf numFmtId="49" fontId="0" fillId="0" borderId="0" xfId="0" applyNumberFormat="1" applyFont="1" applyFill="1" applyBorder="1" applyAlignment="1" applyProtection="1">
      <alignment/>
      <protection hidden="1"/>
    </xf>
    <xf numFmtId="49" fontId="0" fillId="0" borderId="0" xfId="68" applyNumberFormat="1" applyFont="1" applyFill="1" applyBorder="1" applyAlignment="1" applyProtection="1">
      <alignment/>
      <protection hidden="1"/>
    </xf>
    <xf numFmtId="49" fontId="10" fillId="0" borderId="0" xfId="68" applyNumberFormat="1" applyFont="1" applyFill="1" applyBorder="1" applyAlignment="1" applyProtection="1">
      <alignment/>
      <protection hidden="1"/>
    </xf>
    <xf numFmtId="49" fontId="0" fillId="0" borderId="0" xfId="0" applyNumberFormat="1" applyFont="1" applyFill="1" applyBorder="1" applyAlignment="1" applyProtection="1" quotePrefix="1">
      <alignment/>
      <protection hidden="1"/>
    </xf>
    <xf numFmtId="49" fontId="0" fillId="0" borderId="0" xfId="57" applyNumberFormat="1" applyFont="1" applyFill="1" applyBorder="1" applyAlignment="1" applyProtection="1">
      <alignment/>
      <protection hidden="1"/>
    </xf>
    <xf numFmtId="49" fontId="23" fillId="0" borderId="0" xfId="57" applyNumberFormat="1" applyFont="1" applyFill="1" applyBorder="1" applyAlignment="1" applyProtection="1">
      <alignment/>
      <protection hidden="1"/>
    </xf>
    <xf numFmtId="49" fontId="16" fillId="0" borderId="0" xfId="0" applyNumberFormat="1" applyFont="1" applyFill="1" applyBorder="1" applyAlignment="1" applyProtection="1">
      <alignment/>
      <protection hidden="1"/>
    </xf>
    <xf numFmtId="49" fontId="4" fillId="0" borderId="0" xfId="0" applyNumberFormat="1" applyFont="1" applyFill="1" applyBorder="1" applyAlignment="1" applyProtection="1">
      <alignment horizontal="left"/>
      <protection hidden="1"/>
    </xf>
    <xf numFmtId="49" fontId="0" fillId="0" borderId="0" xfId="0" applyNumberFormat="1" applyFill="1" applyBorder="1" applyAlignment="1" applyProtection="1">
      <alignment/>
      <protection hidden="1"/>
    </xf>
    <xf numFmtId="177" fontId="9" fillId="0" borderId="0" xfId="68" applyFont="1" applyFill="1" applyBorder="1" applyAlignment="1" applyProtection="1">
      <alignment/>
      <protection hidden="1"/>
    </xf>
    <xf numFmtId="177" fontId="11" fillId="0" borderId="0" xfId="68" applyFont="1" applyFill="1" applyBorder="1" applyAlignment="1" applyProtection="1">
      <alignment/>
      <protection hidden="1"/>
    </xf>
    <xf numFmtId="49" fontId="1" fillId="0" borderId="0" xfId="0" applyNumberFormat="1" applyFont="1" applyFill="1" applyBorder="1" applyAlignment="1" applyProtection="1">
      <alignment horizontal="left"/>
      <protection hidden="1"/>
    </xf>
    <xf numFmtId="0" fontId="1" fillId="0" borderId="0" xfId="0" applyFont="1" applyFill="1" applyBorder="1" applyAlignment="1" applyProtection="1">
      <alignment/>
      <protection hidden="1"/>
    </xf>
    <xf numFmtId="0" fontId="16" fillId="0" borderId="0" xfId="0" applyFont="1" applyFill="1" applyBorder="1" applyAlignment="1" applyProtection="1">
      <alignment/>
      <protection hidden="1"/>
    </xf>
    <xf numFmtId="9" fontId="11" fillId="0" borderId="0" xfId="68" applyNumberFormat="1" applyFont="1" applyFill="1" applyBorder="1" applyAlignment="1" applyProtection="1">
      <alignment horizontal="centerContinuous"/>
      <protection hidden="1"/>
    </xf>
    <xf numFmtId="177" fontId="11" fillId="0" borderId="0" xfId="68" applyFont="1" applyFill="1" applyBorder="1" applyAlignment="1" applyProtection="1">
      <alignment horizontal="centerContinuous"/>
      <protection hidden="1"/>
    </xf>
    <xf numFmtId="9" fontId="11" fillId="0" borderId="0" xfId="68" applyNumberFormat="1" applyFont="1" applyFill="1" applyBorder="1" applyAlignment="1" applyProtection="1">
      <alignment/>
      <protection hidden="1"/>
    </xf>
    <xf numFmtId="10" fontId="11" fillId="0" borderId="0" xfId="68" applyNumberFormat="1" applyFont="1" applyFill="1" applyBorder="1" applyAlignment="1" applyProtection="1">
      <alignment horizontal="centerContinuous"/>
      <protection hidden="1"/>
    </xf>
    <xf numFmtId="10" fontId="11" fillId="0" borderId="0" xfId="68" applyNumberFormat="1" applyFont="1" applyFill="1" applyBorder="1" applyAlignment="1" applyProtection="1">
      <alignment/>
      <protection hidden="1"/>
    </xf>
    <xf numFmtId="0" fontId="1" fillId="0" borderId="0" xfId="0" applyFont="1" applyFill="1" applyBorder="1" applyAlignment="1" applyProtection="1">
      <alignment horizontal="centerContinuous"/>
      <protection hidden="1"/>
    </xf>
    <xf numFmtId="0" fontId="9" fillId="0" borderId="0" xfId="0" applyFont="1" applyFill="1" applyBorder="1" applyAlignment="1" applyProtection="1">
      <alignment horizontal="center"/>
      <protection hidden="1"/>
    </xf>
    <xf numFmtId="0" fontId="4"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11" fillId="0" borderId="0" xfId="57" applyNumberFormat="1" applyFont="1" applyFill="1" applyBorder="1" applyAlignment="1" applyProtection="1">
      <alignment/>
      <protection hidden="1"/>
    </xf>
    <xf numFmtId="4" fontId="5" fillId="0" borderId="0" xfId="0" applyNumberFormat="1" applyFont="1" applyFill="1" applyBorder="1" applyAlignment="1" applyProtection="1">
      <alignment/>
      <protection hidden="1"/>
    </xf>
    <xf numFmtId="0" fontId="6" fillId="0" borderId="0" xfId="0" applyFont="1" applyFill="1" applyBorder="1" applyAlignment="1" applyProtection="1">
      <alignment horizontal="center"/>
      <protection hidden="1"/>
    </xf>
    <xf numFmtId="0" fontId="4"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5" fillId="0" borderId="18" xfId="0" applyNumberFormat="1" applyFont="1" applyBorder="1" applyAlignment="1" applyProtection="1">
      <alignment horizontal="center" vertical="top"/>
      <protection hidden="1"/>
    </xf>
    <xf numFmtId="0" fontId="5" fillId="0" borderId="19" xfId="0" applyNumberFormat="1" applyFont="1" applyBorder="1" applyAlignment="1" applyProtection="1">
      <alignment horizontal="center" vertical="top" wrapText="1"/>
      <protection hidden="1"/>
    </xf>
    <xf numFmtId="0" fontId="5" fillId="0" borderId="19" xfId="0" applyNumberFormat="1" applyFont="1" applyBorder="1" applyAlignment="1" applyProtection="1">
      <alignment horizontal="center" vertical="center"/>
      <protection hidden="1"/>
    </xf>
    <xf numFmtId="4" fontId="5" fillId="0" borderId="20" xfId="0" applyNumberFormat="1" applyFont="1" applyBorder="1" applyAlignment="1" applyProtection="1">
      <alignment horizontal="center" vertical="center"/>
      <protection hidden="1"/>
    </xf>
    <xf numFmtId="4" fontId="5" fillId="0" borderId="19" xfId="0" applyNumberFormat="1" applyFont="1" applyBorder="1" applyAlignment="1" applyProtection="1">
      <alignment horizontal="center" vertical="center"/>
      <protection hidden="1"/>
    </xf>
    <xf numFmtId="4" fontId="5" fillId="0" borderId="21" xfId="0" applyNumberFormat="1" applyFont="1" applyBorder="1" applyAlignment="1" applyProtection="1">
      <alignment horizontal="center"/>
      <protection hidden="1"/>
    </xf>
    <xf numFmtId="49" fontId="5" fillId="0" borderId="22" xfId="0" applyNumberFormat="1" applyFont="1" applyBorder="1" applyAlignment="1" applyProtection="1">
      <alignment horizontal="center" vertical="top"/>
      <protection hidden="1"/>
    </xf>
    <xf numFmtId="0" fontId="5" fillId="0" borderId="20" xfId="0" applyNumberFormat="1" applyFont="1" applyBorder="1" applyAlignment="1" applyProtection="1">
      <alignment horizontal="justify" vertical="top" wrapText="1"/>
      <protection hidden="1"/>
    </xf>
    <xf numFmtId="0" fontId="6" fillId="0" borderId="23" xfId="0" applyNumberFormat="1" applyFont="1" applyBorder="1" applyAlignment="1" applyProtection="1">
      <alignment horizontal="center" vertical="center"/>
      <protection hidden="1"/>
    </xf>
    <xf numFmtId="4" fontId="6" fillId="0" borderId="23" xfId="0" applyNumberFormat="1" applyFont="1" applyBorder="1" applyAlignment="1" applyProtection="1">
      <alignment horizontal="right" vertical="center"/>
      <protection hidden="1"/>
    </xf>
    <xf numFmtId="4" fontId="6" fillId="0" borderId="24" xfId="0" applyNumberFormat="1" applyFont="1" applyBorder="1" applyAlignment="1" applyProtection="1">
      <alignment horizontal="right" vertical="center"/>
      <protection hidden="1"/>
    </xf>
    <xf numFmtId="4" fontId="6" fillId="0" borderId="25" xfId="0" applyNumberFormat="1" applyFont="1" applyBorder="1" applyAlignment="1" applyProtection="1">
      <alignment horizontal="right"/>
      <protection hidden="1"/>
    </xf>
    <xf numFmtId="49" fontId="6" fillId="0" borderId="26" xfId="0" applyNumberFormat="1" applyFont="1" applyBorder="1" applyAlignment="1" applyProtection="1" quotePrefix="1">
      <alignment horizontal="center" vertical="top"/>
      <protection hidden="1"/>
    </xf>
    <xf numFmtId="0" fontId="6" fillId="0" borderId="14" xfId="0" applyNumberFormat="1" applyFont="1" applyBorder="1" applyAlignment="1" applyProtection="1">
      <alignment horizontal="justify" vertical="top" wrapText="1"/>
      <protection hidden="1"/>
    </xf>
    <xf numFmtId="0" fontId="6" fillId="0" borderId="27" xfId="0" applyNumberFormat="1" applyFont="1" applyBorder="1" applyAlignment="1" applyProtection="1">
      <alignment horizontal="center" vertical="center"/>
      <protection hidden="1"/>
    </xf>
    <xf numFmtId="4" fontId="6" fillId="0" borderId="27" xfId="0" applyNumberFormat="1" applyFont="1" applyBorder="1" applyAlignment="1" applyProtection="1">
      <alignment horizontal="center" vertical="center"/>
      <protection hidden="1"/>
    </xf>
    <xf numFmtId="4" fontId="6" fillId="0" borderId="27" xfId="0" applyNumberFormat="1" applyFont="1" applyBorder="1" applyAlignment="1" applyProtection="1">
      <alignment horizontal="right" vertical="center"/>
      <protection hidden="1"/>
    </xf>
    <xf numFmtId="4" fontId="6" fillId="0" borderId="28" xfId="0" applyNumberFormat="1" applyFont="1" applyBorder="1" applyAlignment="1" applyProtection="1">
      <alignment horizontal="right"/>
      <protection hidden="1"/>
    </xf>
    <xf numFmtId="49" fontId="6" fillId="0" borderId="26" xfId="0" applyNumberFormat="1" applyFont="1" applyBorder="1" applyAlignment="1" applyProtection="1">
      <alignment horizontal="center" vertical="top"/>
      <protection hidden="1"/>
    </xf>
    <xf numFmtId="49" fontId="6" fillId="0" borderId="29" xfId="0" applyNumberFormat="1" applyFont="1" applyBorder="1" applyAlignment="1" applyProtection="1" quotePrefix="1">
      <alignment horizontal="center" vertical="top"/>
      <protection hidden="1"/>
    </xf>
    <xf numFmtId="0" fontId="5" fillId="0" borderId="30" xfId="0" applyNumberFormat="1" applyFont="1" applyBorder="1" applyAlignment="1" applyProtection="1">
      <alignment horizontal="right" vertical="top" wrapText="1"/>
      <protection hidden="1"/>
    </xf>
    <xf numFmtId="0" fontId="6" fillId="0" borderId="31" xfId="0" applyNumberFormat="1" applyFont="1" applyBorder="1" applyAlignment="1" applyProtection="1">
      <alignment horizontal="center" vertical="center"/>
      <protection hidden="1"/>
    </xf>
    <xf numFmtId="4" fontId="6" fillId="0" borderId="31" xfId="0" applyNumberFormat="1" applyFont="1" applyBorder="1" applyAlignment="1" applyProtection="1">
      <alignment horizontal="right" vertical="center"/>
      <protection hidden="1"/>
    </xf>
    <xf numFmtId="4" fontId="5" fillId="0" borderId="32" xfId="0" applyNumberFormat="1" applyFont="1" applyBorder="1" applyAlignment="1" applyProtection="1">
      <alignment horizontal="right"/>
      <protection hidden="1"/>
    </xf>
    <xf numFmtId="0" fontId="6" fillId="0" borderId="0" xfId="0" applyFont="1" applyAlignment="1" applyProtection="1">
      <alignment/>
      <protection hidden="1"/>
    </xf>
    <xf numFmtId="0" fontId="6" fillId="0" borderId="33" xfId="0" applyNumberFormat="1" applyFont="1" applyBorder="1" applyAlignment="1" applyProtection="1">
      <alignment vertical="top"/>
      <protection hidden="1"/>
    </xf>
    <xf numFmtId="0" fontId="6" fillId="0" borderId="23" xfId="0" applyNumberFormat="1" applyFont="1" applyBorder="1" applyAlignment="1" applyProtection="1">
      <alignment horizontal="justify" vertical="top" wrapText="1"/>
      <protection hidden="1"/>
    </xf>
    <xf numFmtId="4" fontId="6" fillId="0" borderId="34" xfId="0" applyNumberFormat="1" applyFont="1" applyBorder="1" applyAlignment="1" applyProtection="1">
      <alignment horizontal="right" vertical="center"/>
      <protection hidden="1"/>
    </xf>
    <xf numFmtId="4" fontId="6" fillId="0" borderId="35" xfId="0" applyNumberFormat="1" applyFont="1" applyBorder="1" applyAlignment="1" applyProtection="1">
      <alignment horizontal="right"/>
      <protection hidden="1"/>
    </xf>
    <xf numFmtId="0" fontId="6" fillId="0" borderId="36" xfId="0" applyNumberFormat="1" applyFont="1" applyBorder="1" applyAlignment="1" applyProtection="1">
      <alignment vertical="top"/>
      <protection hidden="1"/>
    </xf>
    <xf numFmtId="0" fontId="5" fillId="0" borderId="18" xfId="0" applyNumberFormat="1" applyFont="1" applyBorder="1" applyAlignment="1" applyProtection="1">
      <alignment horizontal="right" vertical="top" wrapText="1"/>
      <protection hidden="1"/>
    </xf>
    <xf numFmtId="0" fontId="6" fillId="0" borderId="37" xfId="0" applyNumberFormat="1" applyFont="1" applyBorder="1" applyAlignment="1" applyProtection="1">
      <alignment horizontal="center" vertical="center"/>
      <protection hidden="1"/>
    </xf>
    <xf numFmtId="0" fontId="6" fillId="0" borderId="37" xfId="0" applyFont="1" applyBorder="1" applyAlignment="1" applyProtection="1">
      <alignment/>
      <protection hidden="1"/>
    </xf>
    <xf numFmtId="0" fontId="6" fillId="0" borderId="38" xfId="0" applyNumberFormat="1" applyFont="1" applyBorder="1" applyAlignment="1" applyProtection="1">
      <alignment horizontal="center" vertical="center"/>
      <protection hidden="1"/>
    </xf>
    <xf numFmtId="4" fontId="6" fillId="0" borderId="0" xfId="0" applyNumberFormat="1" applyFont="1" applyBorder="1" applyAlignment="1" applyProtection="1">
      <alignment horizontal="right" vertical="center"/>
      <protection hidden="1"/>
    </xf>
    <xf numFmtId="4" fontId="5" fillId="0" borderId="39" xfId="0" applyNumberFormat="1" applyFont="1" applyBorder="1" applyAlignment="1" applyProtection="1">
      <alignment horizontal="right"/>
      <protection hidden="1"/>
    </xf>
    <xf numFmtId="0" fontId="5" fillId="0" borderId="13" xfId="0" applyNumberFormat="1" applyFont="1" applyBorder="1" applyAlignment="1" applyProtection="1">
      <alignment horizontal="justify" vertical="top" wrapText="1"/>
      <protection hidden="1"/>
    </xf>
    <xf numFmtId="0" fontId="6" fillId="0" borderId="13" xfId="0" applyNumberFormat="1" applyFont="1" applyBorder="1" applyAlignment="1" applyProtection="1">
      <alignment horizontal="center" vertical="center"/>
      <protection hidden="1"/>
    </xf>
    <xf numFmtId="4" fontId="5" fillId="0" borderId="40" xfId="0" applyNumberFormat="1" applyFont="1" applyBorder="1" applyAlignment="1" applyProtection="1">
      <alignment horizontal="right"/>
      <protection hidden="1"/>
    </xf>
    <xf numFmtId="10" fontId="5" fillId="0" borderId="37" xfId="57" applyNumberFormat="1" applyFont="1" applyBorder="1" applyAlignment="1" applyProtection="1" quotePrefix="1">
      <alignment horizontal="centerContinuous" vertical="center"/>
      <protection hidden="1"/>
    </xf>
    <xf numFmtId="0" fontId="5" fillId="0" borderId="38" xfId="0" applyNumberFormat="1" applyFont="1" applyBorder="1" applyAlignment="1" applyProtection="1">
      <alignment horizontal="centerContinuous" vertical="center"/>
      <protection hidden="1"/>
    </xf>
    <xf numFmtId="0" fontId="5" fillId="0" borderId="13" xfId="0" applyNumberFormat="1" applyFont="1" applyBorder="1" applyAlignment="1" applyProtection="1" quotePrefix="1">
      <alignment horizontal="justify" vertical="top" wrapText="1"/>
      <protection hidden="1"/>
    </xf>
    <xf numFmtId="0" fontId="5" fillId="0" borderId="13" xfId="0" applyNumberFormat="1" applyFont="1" applyBorder="1" applyAlignment="1" applyProtection="1">
      <alignment horizontal="right" vertical="center"/>
      <protection hidden="1"/>
    </xf>
    <xf numFmtId="4" fontId="6" fillId="0" borderId="41" xfId="0" applyNumberFormat="1" applyFont="1" applyBorder="1" applyAlignment="1" applyProtection="1">
      <alignment horizontal="right" vertical="center"/>
      <protection hidden="1"/>
    </xf>
    <xf numFmtId="0" fontId="6" fillId="0" borderId="42" xfId="0" applyNumberFormat="1" applyFont="1" applyBorder="1" applyAlignment="1" applyProtection="1">
      <alignment vertical="top"/>
      <protection hidden="1"/>
    </xf>
    <xf numFmtId="0" fontId="5" fillId="0" borderId="31" xfId="0" applyNumberFormat="1" applyFont="1" applyBorder="1" applyAlignment="1" applyProtection="1" quotePrefix="1">
      <alignment horizontal="right" vertical="top" wrapText="1"/>
      <protection hidden="1"/>
    </xf>
    <xf numFmtId="0" fontId="6" fillId="0" borderId="31" xfId="0" applyNumberFormat="1" applyFont="1" applyBorder="1" applyAlignment="1" applyProtection="1">
      <alignment vertical="center"/>
      <protection hidden="1"/>
    </xf>
    <xf numFmtId="4" fontId="6" fillId="0" borderId="43" xfId="0" applyNumberFormat="1" applyFont="1" applyBorder="1" applyAlignment="1" applyProtection="1">
      <alignment horizontal="right"/>
      <protection hidden="1"/>
    </xf>
    <xf numFmtId="49" fontId="8" fillId="0" borderId="0" xfId="68" applyNumberFormat="1" applyFont="1" applyFill="1" applyBorder="1" applyAlignment="1" applyProtection="1">
      <alignment/>
      <protection hidden="1"/>
    </xf>
    <xf numFmtId="0" fontId="8" fillId="0" borderId="0" xfId="0" applyFont="1" applyFill="1" applyBorder="1" applyAlignment="1" applyProtection="1">
      <alignment/>
      <protection hidden="1"/>
    </xf>
    <xf numFmtId="49" fontId="8" fillId="0" borderId="0" xfId="57" applyNumberFormat="1" applyFont="1" applyFill="1" applyBorder="1" applyAlignment="1" applyProtection="1">
      <alignment/>
      <protection hidden="1"/>
    </xf>
    <xf numFmtId="49" fontId="8" fillId="0" borderId="0" xfId="0" applyNumberFormat="1" applyFont="1" applyFill="1" applyBorder="1" applyAlignment="1" applyProtection="1">
      <alignment/>
      <protection hidden="1"/>
    </xf>
    <xf numFmtId="49" fontId="0" fillId="0" borderId="44" xfId="0" applyNumberFormat="1" applyFont="1" applyFill="1" applyBorder="1" applyAlignment="1" applyProtection="1">
      <alignment/>
      <protection hidden="1"/>
    </xf>
    <xf numFmtId="49" fontId="0" fillId="0" borderId="17" xfId="0" applyNumberFormat="1" applyFont="1" applyFill="1" applyBorder="1" applyAlignment="1" applyProtection="1">
      <alignment/>
      <protection hidden="1"/>
    </xf>
    <xf numFmtId="49" fontId="0" fillId="0" borderId="45" xfId="0" applyNumberFormat="1" applyFont="1" applyFill="1" applyBorder="1" applyAlignment="1" applyProtection="1">
      <alignment/>
      <protection hidden="1"/>
    </xf>
    <xf numFmtId="49" fontId="0" fillId="0" borderId="12" xfId="0" applyNumberFormat="1" applyFont="1" applyFill="1" applyBorder="1" applyAlignment="1" applyProtection="1">
      <alignment/>
      <protection hidden="1"/>
    </xf>
    <xf numFmtId="49" fontId="0" fillId="0" borderId="41" xfId="0" applyNumberFormat="1" applyFont="1" applyFill="1" applyBorder="1" applyAlignment="1" applyProtection="1">
      <alignment/>
      <protection hidden="1"/>
    </xf>
    <xf numFmtId="49" fontId="8" fillId="0" borderId="41" xfId="0" applyNumberFormat="1" applyFont="1" applyFill="1" applyBorder="1" applyAlignment="1" applyProtection="1">
      <alignment/>
      <protection hidden="1"/>
    </xf>
    <xf numFmtId="49" fontId="8" fillId="0" borderId="41" xfId="68" applyNumberFormat="1" applyFont="1" applyFill="1" applyBorder="1" applyAlignment="1" applyProtection="1">
      <alignment/>
      <protection hidden="1"/>
    </xf>
    <xf numFmtId="49" fontId="0" fillId="0" borderId="41" xfId="68" applyNumberFormat="1" applyFont="1" applyFill="1" applyBorder="1" applyAlignment="1" applyProtection="1">
      <alignment/>
      <protection hidden="1"/>
    </xf>
    <xf numFmtId="49" fontId="8" fillId="0" borderId="14" xfId="0" applyNumberFormat="1" applyFont="1" applyFill="1" applyBorder="1" applyAlignment="1" applyProtection="1">
      <alignment horizontal="centerContinuous"/>
      <protection hidden="1"/>
    </xf>
    <xf numFmtId="49" fontId="8" fillId="0" borderId="13" xfId="0" applyNumberFormat="1" applyFont="1" applyFill="1" applyBorder="1" applyAlignment="1" applyProtection="1" quotePrefix="1">
      <alignment horizontal="centerContinuous"/>
      <protection hidden="1"/>
    </xf>
    <xf numFmtId="49" fontId="8" fillId="0" borderId="13" xfId="68" applyNumberFormat="1" applyFont="1" applyFill="1" applyBorder="1" applyAlignment="1" applyProtection="1">
      <alignment horizontal="centerContinuous"/>
      <protection hidden="1"/>
    </xf>
    <xf numFmtId="0" fontId="15" fillId="36" borderId="44" xfId="0" applyFont="1" applyFill="1" applyBorder="1" applyAlignment="1" applyProtection="1">
      <alignment horizontal="centerContinuous"/>
      <protection hidden="1"/>
    </xf>
    <xf numFmtId="0" fontId="0" fillId="36" borderId="17" xfId="0" applyFill="1" applyBorder="1" applyAlignment="1" applyProtection="1">
      <alignment horizontal="centerContinuous"/>
      <protection hidden="1"/>
    </xf>
    <xf numFmtId="0" fontId="0" fillId="36" borderId="45" xfId="0" applyFill="1" applyBorder="1" applyAlignment="1" applyProtection="1">
      <alignment horizontal="centerContinuous"/>
      <protection hidden="1"/>
    </xf>
    <xf numFmtId="0" fontId="0" fillId="36" borderId="12" xfId="0" applyFill="1" applyBorder="1" applyAlignment="1" applyProtection="1">
      <alignment/>
      <protection hidden="1"/>
    </xf>
    <xf numFmtId="0" fontId="0" fillId="36" borderId="41" xfId="0" applyFill="1" applyBorder="1" applyAlignment="1" applyProtection="1">
      <alignment/>
      <protection hidden="1"/>
    </xf>
    <xf numFmtId="49" fontId="9" fillId="36" borderId="12" xfId="0" applyNumberFormat="1" applyFont="1" applyFill="1" applyBorder="1" applyAlignment="1" applyProtection="1">
      <alignment horizontal="centerContinuous"/>
      <protection hidden="1"/>
    </xf>
    <xf numFmtId="0" fontId="0" fillId="36" borderId="41" xfId="0" applyFill="1" applyBorder="1" applyAlignment="1" applyProtection="1">
      <alignment horizontal="centerContinuous"/>
      <protection hidden="1"/>
    </xf>
    <xf numFmtId="0" fontId="1" fillId="36" borderId="41" xfId="0" applyFont="1" applyFill="1" applyBorder="1" applyAlignment="1" applyProtection="1">
      <alignment horizontal="centerContinuous"/>
      <protection hidden="1"/>
    </xf>
    <xf numFmtId="49" fontId="4" fillId="36" borderId="12" xfId="0" applyNumberFormat="1" applyFont="1" applyFill="1" applyBorder="1" applyAlignment="1" applyProtection="1">
      <alignment horizontal="left"/>
      <protection hidden="1"/>
    </xf>
    <xf numFmtId="177" fontId="18" fillId="36" borderId="41" xfId="68" applyFont="1" applyFill="1" applyBorder="1" applyAlignment="1" applyProtection="1">
      <alignment horizontal="centerContinuous"/>
      <protection hidden="1"/>
    </xf>
    <xf numFmtId="39" fontId="11" fillId="36" borderId="41" xfId="68" applyNumberFormat="1" applyFont="1" applyFill="1" applyBorder="1" applyAlignment="1" applyProtection="1">
      <alignment horizontal="centerContinuous"/>
      <protection hidden="1"/>
    </xf>
    <xf numFmtId="177" fontId="11" fillId="36" borderId="41" xfId="68" applyFont="1" applyFill="1" applyBorder="1" applyAlignment="1" applyProtection="1">
      <alignment/>
      <protection hidden="1"/>
    </xf>
    <xf numFmtId="49" fontId="4" fillId="36" borderId="12" xfId="0" applyNumberFormat="1" applyFont="1" applyFill="1" applyBorder="1" applyAlignment="1" applyProtection="1">
      <alignment horizontal="left"/>
      <protection hidden="1"/>
    </xf>
    <xf numFmtId="49" fontId="1" fillId="36" borderId="12" xfId="0" applyNumberFormat="1" applyFont="1" applyFill="1" applyBorder="1" applyAlignment="1" applyProtection="1">
      <alignment horizontal="left"/>
      <protection hidden="1"/>
    </xf>
    <xf numFmtId="49" fontId="1" fillId="36" borderId="12" xfId="0" applyNumberFormat="1" applyFont="1" applyFill="1" applyBorder="1" applyAlignment="1" applyProtection="1">
      <alignment horizontal="left"/>
      <protection hidden="1"/>
    </xf>
    <xf numFmtId="49" fontId="4" fillId="36" borderId="14" xfId="0" applyNumberFormat="1" applyFont="1" applyFill="1" applyBorder="1" applyAlignment="1" applyProtection="1">
      <alignment horizontal="left"/>
      <protection hidden="1"/>
    </xf>
    <xf numFmtId="49" fontId="0" fillId="36" borderId="13" xfId="0" applyNumberFormat="1" applyFill="1" applyBorder="1" applyAlignment="1" applyProtection="1">
      <alignment/>
      <protection hidden="1"/>
    </xf>
    <xf numFmtId="0" fontId="9" fillId="36" borderId="13" xfId="0" applyFont="1" applyFill="1" applyBorder="1" applyAlignment="1" applyProtection="1">
      <alignment/>
      <protection hidden="1"/>
    </xf>
    <xf numFmtId="177" fontId="11" fillId="36" borderId="13" xfId="68" applyFont="1" applyFill="1" applyBorder="1" applyAlignment="1" applyProtection="1">
      <alignment/>
      <protection hidden="1"/>
    </xf>
    <xf numFmtId="177" fontId="11" fillId="36" borderId="46" xfId="68" applyFont="1" applyFill="1" applyBorder="1" applyAlignment="1" applyProtection="1">
      <alignment/>
      <protection hidden="1"/>
    </xf>
    <xf numFmtId="49" fontId="8" fillId="0" borderId="46" xfId="68" applyNumberFormat="1" applyFont="1" applyFill="1" applyBorder="1" applyAlignment="1" applyProtection="1">
      <alignment/>
      <protection hidden="1"/>
    </xf>
    <xf numFmtId="0" fontId="0" fillId="0" borderId="44" xfId="0" applyBorder="1" applyAlignment="1" applyProtection="1">
      <alignment/>
      <protection hidden="1"/>
    </xf>
    <xf numFmtId="0" fontId="0" fillId="0" borderId="12" xfId="0" applyBorder="1" applyAlignment="1" applyProtection="1">
      <alignment/>
      <protection hidden="1"/>
    </xf>
    <xf numFmtId="0" fontId="0" fillId="36" borderId="44" xfId="0" applyFill="1" applyBorder="1" applyAlignment="1" applyProtection="1">
      <alignment/>
      <protection hidden="1"/>
    </xf>
    <xf numFmtId="0" fontId="0" fillId="36" borderId="17" xfId="0" applyFill="1" applyBorder="1" applyAlignment="1" applyProtection="1">
      <alignment/>
      <protection hidden="1"/>
    </xf>
    <xf numFmtId="0" fontId="0" fillId="36" borderId="45" xfId="0" applyFill="1" applyBorder="1" applyAlignment="1" applyProtection="1">
      <alignment/>
      <protection hidden="1"/>
    </xf>
    <xf numFmtId="0" fontId="0" fillId="36" borderId="14" xfId="0" applyFill="1" applyBorder="1" applyAlignment="1" applyProtection="1">
      <alignment/>
      <protection hidden="1"/>
    </xf>
    <xf numFmtId="0" fontId="0" fillId="36" borderId="46" xfId="0" applyFill="1" applyBorder="1" applyAlignment="1" applyProtection="1">
      <alignment/>
      <protection hidden="1"/>
    </xf>
    <xf numFmtId="49" fontId="25" fillId="0" borderId="0" xfId="68" applyNumberFormat="1" applyFont="1" applyFill="1" applyBorder="1" applyAlignment="1" applyProtection="1">
      <alignment/>
      <protection hidden="1"/>
    </xf>
    <xf numFmtId="49" fontId="24" fillId="0" borderId="0" xfId="68" applyNumberFormat="1" applyFont="1" applyFill="1" applyBorder="1" applyAlignment="1" applyProtection="1">
      <alignment/>
      <protection hidden="1"/>
    </xf>
    <xf numFmtId="49" fontId="25" fillId="0" borderId="0" xfId="57" applyNumberFormat="1" applyFont="1" applyFill="1" applyBorder="1" applyAlignment="1" applyProtection="1">
      <alignment/>
      <protection hidden="1"/>
    </xf>
    <xf numFmtId="49" fontId="24" fillId="0" borderId="0" xfId="0" applyNumberFormat="1" applyFont="1" applyFill="1" applyBorder="1" applyAlignment="1" applyProtection="1">
      <alignment/>
      <protection hidden="1"/>
    </xf>
    <xf numFmtId="49" fontId="24" fillId="0" borderId="12" xfId="0" applyNumberFormat="1" applyFont="1" applyFill="1" applyBorder="1" applyAlignment="1" applyProtection="1">
      <alignment/>
      <protection hidden="1"/>
    </xf>
    <xf numFmtId="10" fontId="18" fillId="34" borderId="14" xfId="68" applyNumberFormat="1" applyFont="1" applyFill="1" applyBorder="1" applyAlignment="1" applyProtection="1">
      <alignment/>
      <protection locked="0"/>
    </xf>
    <xf numFmtId="10" fontId="11" fillId="34" borderId="13" xfId="68" applyNumberFormat="1" applyFont="1" applyFill="1" applyBorder="1" applyAlignment="1" applyProtection="1">
      <alignment/>
      <protection hidden="1"/>
    </xf>
    <xf numFmtId="0" fontId="0" fillId="0" borderId="0" xfId="0" applyNumberFormat="1" applyFont="1" applyAlignment="1" applyProtection="1">
      <alignment horizontal="left" vertical="top"/>
      <protection hidden="1"/>
    </xf>
    <xf numFmtId="0" fontId="24" fillId="0" borderId="0" xfId="0" applyFont="1" applyFill="1" applyBorder="1" applyAlignment="1" applyProtection="1">
      <alignment/>
      <protection hidden="1"/>
    </xf>
    <xf numFmtId="10" fontId="11" fillId="0" borderId="0" xfId="57" applyNumberFormat="1" applyFont="1" applyFill="1" applyBorder="1" applyAlignment="1" applyProtection="1">
      <alignment horizontal="centerContinuous"/>
      <protection hidden="1"/>
    </xf>
    <xf numFmtId="49" fontId="11" fillId="0" borderId="0" xfId="0" applyNumberFormat="1" applyFont="1" applyAlignment="1">
      <alignment horizontal="left"/>
    </xf>
    <xf numFmtId="49" fontId="11" fillId="0" borderId="0" xfId="0" applyNumberFormat="1" applyFont="1" applyAlignment="1">
      <alignment/>
    </xf>
    <xf numFmtId="0" fontId="11" fillId="0" borderId="0" xfId="0" applyFont="1" applyAlignment="1">
      <alignment/>
    </xf>
    <xf numFmtId="0" fontId="11" fillId="0" borderId="0" xfId="0" applyNumberFormat="1" applyFont="1" applyAlignment="1">
      <alignment/>
    </xf>
    <xf numFmtId="49" fontId="11" fillId="0" borderId="0" xfId="0" applyNumberFormat="1" applyFont="1" applyAlignment="1" applyProtection="1">
      <alignment horizontal="centerContinuous"/>
      <protection hidden="1"/>
    </xf>
    <xf numFmtId="0" fontId="11" fillId="0" borderId="0" xfId="0" applyNumberFormat="1" applyFont="1" applyAlignment="1" applyProtection="1">
      <alignment horizontal="centerContinuous"/>
      <protection hidden="1"/>
    </xf>
    <xf numFmtId="0" fontId="11" fillId="0" borderId="0" xfId="0" applyFont="1" applyAlignment="1" applyProtection="1">
      <alignment horizontal="centerContinuous"/>
      <protection hidden="1"/>
    </xf>
    <xf numFmtId="49" fontId="11" fillId="0" borderId="0" xfId="0" applyNumberFormat="1" applyFont="1" applyAlignment="1" applyProtection="1">
      <alignment horizontal="left"/>
      <protection hidden="1"/>
    </xf>
    <xf numFmtId="49" fontId="11" fillId="0" borderId="0" xfId="0" applyNumberFormat="1" applyFont="1" applyAlignment="1" applyProtection="1">
      <alignment/>
      <protection hidden="1"/>
    </xf>
    <xf numFmtId="0" fontId="11" fillId="0" borderId="0" xfId="0" applyNumberFormat="1" applyFont="1" applyAlignment="1" applyProtection="1">
      <alignment horizontal="left"/>
      <protection hidden="1"/>
    </xf>
    <xf numFmtId="0" fontId="11" fillId="0" borderId="0" xfId="0" applyNumberFormat="1" applyFont="1" applyAlignment="1" applyProtection="1">
      <alignment/>
      <protection hidden="1"/>
    </xf>
    <xf numFmtId="0" fontId="11" fillId="0" borderId="0" xfId="0" applyFont="1" applyAlignment="1" applyProtection="1">
      <alignment/>
      <protection hidden="1"/>
    </xf>
    <xf numFmtId="0" fontId="11" fillId="0" borderId="0" xfId="0" applyNumberFormat="1" applyFont="1" applyAlignment="1" applyProtection="1">
      <alignment horizontal="center"/>
      <protection hidden="1"/>
    </xf>
    <xf numFmtId="0" fontId="11" fillId="0" borderId="0" xfId="0" applyNumberFormat="1" applyFont="1" applyAlignment="1" applyProtection="1">
      <alignment horizontal="right"/>
      <protection hidden="1"/>
    </xf>
    <xf numFmtId="0" fontId="26" fillId="0" borderId="0" xfId="0" applyNumberFormat="1" applyFont="1" applyAlignment="1" applyProtection="1">
      <alignment horizontal="centerContinuous"/>
      <protection hidden="1"/>
    </xf>
    <xf numFmtId="0" fontId="11" fillId="0" borderId="0" xfId="0" applyNumberFormat="1" applyFont="1" applyAlignment="1" applyProtection="1" quotePrefix="1">
      <alignment horizontal="centerContinuous"/>
      <protection hidden="1"/>
    </xf>
    <xf numFmtId="49" fontId="27" fillId="0" borderId="44" xfId="0" applyNumberFormat="1" applyFont="1" applyBorder="1" applyAlignment="1" applyProtection="1">
      <alignment horizontal="centerContinuous"/>
      <protection hidden="1"/>
    </xf>
    <xf numFmtId="49" fontId="11" fillId="0" borderId="17" xfId="0" applyNumberFormat="1" applyFont="1" applyBorder="1" applyAlignment="1" applyProtection="1">
      <alignment horizontal="centerContinuous"/>
      <protection hidden="1"/>
    </xf>
    <xf numFmtId="0" fontId="27" fillId="0" borderId="45" xfId="0" applyFont="1" applyBorder="1" applyAlignment="1" applyProtection="1">
      <alignment horizontal="centerContinuous"/>
      <protection hidden="1"/>
    </xf>
    <xf numFmtId="0" fontId="27" fillId="0" borderId="27" xfId="0" applyFont="1" applyBorder="1" applyAlignment="1" applyProtection="1">
      <alignment horizontal="centerContinuous"/>
      <protection hidden="1"/>
    </xf>
    <xf numFmtId="0" fontId="27" fillId="0" borderId="47" xfId="0" applyFont="1" applyBorder="1" applyAlignment="1" applyProtection="1">
      <alignment horizontal="centerContinuous"/>
      <protection hidden="1"/>
    </xf>
    <xf numFmtId="0" fontId="11" fillId="0" borderId="47" xfId="0" applyFont="1" applyBorder="1" applyAlignment="1" applyProtection="1">
      <alignment horizontal="centerContinuous"/>
      <protection hidden="1"/>
    </xf>
    <xf numFmtId="0" fontId="27" fillId="0" borderId="48" xfId="0" applyFont="1" applyBorder="1" applyAlignment="1" applyProtection="1">
      <alignment horizontal="center"/>
      <protection hidden="1"/>
    </xf>
    <xf numFmtId="49" fontId="27" fillId="0" borderId="14" xfId="0" applyNumberFormat="1" applyFont="1" applyBorder="1" applyAlignment="1" applyProtection="1">
      <alignment horizontal="centerContinuous"/>
      <protection hidden="1"/>
    </xf>
    <xf numFmtId="49" fontId="11" fillId="0" borderId="13" xfId="0" applyNumberFormat="1" applyFont="1" applyBorder="1" applyAlignment="1" applyProtection="1">
      <alignment horizontal="centerContinuous"/>
      <protection hidden="1"/>
    </xf>
    <xf numFmtId="0" fontId="27" fillId="0" borderId="46" xfId="0" applyFont="1" applyBorder="1" applyAlignment="1" applyProtection="1">
      <alignment horizontal="centerContinuous"/>
      <protection hidden="1"/>
    </xf>
    <xf numFmtId="0" fontId="27" fillId="0" borderId="13" xfId="0" applyFont="1" applyBorder="1" applyAlignment="1" applyProtection="1">
      <alignment horizontal="centerContinuous"/>
      <protection hidden="1"/>
    </xf>
    <xf numFmtId="0" fontId="11" fillId="0" borderId="15" xfId="0" applyFont="1" applyBorder="1" applyAlignment="1" applyProtection="1">
      <alignment/>
      <protection hidden="1"/>
    </xf>
    <xf numFmtId="49" fontId="11" fillId="0" borderId="12" xfId="0" applyNumberFormat="1" applyFont="1" applyBorder="1" applyAlignment="1" applyProtection="1">
      <alignment horizontal="left"/>
      <protection hidden="1"/>
    </xf>
    <xf numFmtId="0" fontId="27" fillId="0" borderId="41" xfId="0" applyFont="1" applyBorder="1" applyAlignment="1" applyProtection="1" quotePrefix="1">
      <alignment horizontal="left"/>
      <protection hidden="1"/>
    </xf>
    <xf numFmtId="4" fontId="27" fillId="34" borderId="49" xfId="0" applyNumberFormat="1" applyFont="1" applyFill="1" applyBorder="1" applyAlignment="1" applyProtection="1">
      <alignment/>
      <protection hidden="1"/>
    </xf>
    <xf numFmtId="49" fontId="11" fillId="0" borderId="14" xfId="0" applyNumberFormat="1" applyFont="1" applyBorder="1" applyAlignment="1" applyProtection="1">
      <alignment horizontal="left"/>
      <protection hidden="1"/>
    </xf>
    <xf numFmtId="177" fontId="27" fillId="0" borderId="45" xfId="68" applyFont="1" applyBorder="1" applyAlignment="1" applyProtection="1">
      <alignment/>
      <protection hidden="1"/>
    </xf>
    <xf numFmtId="0" fontId="11" fillId="34" borderId="48" xfId="0" applyFont="1" applyFill="1" applyBorder="1" applyAlignment="1" applyProtection="1">
      <alignment/>
      <protection hidden="1"/>
    </xf>
    <xf numFmtId="0" fontId="27" fillId="0" borderId="41" xfId="0" applyFont="1" applyBorder="1" applyAlignment="1" applyProtection="1">
      <alignment horizontal="left"/>
      <protection hidden="1"/>
    </xf>
    <xf numFmtId="0" fontId="27" fillId="0" borderId="46" xfId="0" applyFont="1" applyBorder="1" applyAlignment="1" applyProtection="1">
      <alignment horizontal="left"/>
      <protection hidden="1"/>
    </xf>
    <xf numFmtId="49" fontId="11" fillId="0" borderId="13" xfId="0" applyNumberFormat="1" applyFont="1" applyBorder="1" applyAlignment="1" applyProtection="1">
      <alignment/>
      <protection hidden="1"/>
    </xf>
    <xf numFmtId="0" fontId="27" fillId="0" borderId="46" xfId="0" applyFont="1" applyBorder="1" applyAlignment="1" applyProtection="1" quotePrefix="1">
      <alignment horizontal="left"/>
      <protection hidden="1"/>
    </xf>
    <xf numFmtId="0" fontId="27" fillId="0" borderId="46" xfId="0" applyFont="1" applyBorder="1" applyAlignment="1" applyProtection="1">
      <alignment/>
      <protection hidden="1"/>
    </xf>
    <xf numFmtId="49" fontId="11" fillId="0" borderId="0" xfId="0" applyNumberFormat="1" applyFont="1" applyBorder="1" applyAlignment="1" applyProtection="1">
      <alignment/>
      <protection hidden="1"/>
    </xf>
    <xf numFmtId="177" fontId="27" fillId="0" borderId="41" xfId="68" applyFont="1" applyBorder="1" applyAlignment="1" applyProtection="1">
      <alignment/>
      <protection hidden="1"/>
    </xf>
    <xf numFmtId="0" fontId="11" fillId="34" borderId="49" xfId="0" applyFont="1" applyFill="1" applyBorder="1" applyAlignment="1" applyProtection="1">
      <alignment/>
      <protection hidden="1"/>
    </xf>
    <xf numFmtId="0" fontId="11" fillId="0" borderId="0" xfId="0" applyFont="1" applyBorder="1" applyAlignment="1">
      <alignment/>
    </xf>
    <xf numFmtId="0" fontId="27" fillId="0" borderId="0" xfId="0" applyFont="1" applyBorder="1" applyAlignment="1" applyProtection="1" quotePrefix="1">
      <alignment horizontal="left"/>
      <protection hidden="1"/>
    </xf>
    <xf numFmtId="0" fontId="11" fillId="34" borderId="0" xfId="0" applyFont="1" applyFill="1" applyBorder="1" applyAlignment="1" applyProtection="1">
      <alignment/>
      <protection hidden="1"/>
    </xf>
    <xf numFmtId="49" fontId="11" fillId="0" borderId="44" xfId="0" applyNumberFormat="1" applyFont="1" applyBorder="1" applyAlignment="1" applyProtection="1">
      <alignment horizontal="left"/>
      <protection hidden="1"/>
    </xf>
    <xf numFmtId="49" fontId="11" fillId="0" borderId="17" xfId="0" applyNumberFormat="1" applyFont="1" applyBorder="1" applyAlignment="1" applyProtection="1">
      <alignment/>
      <protection hidden="1"/>
    </xf>
    <xf numFmtId="0" fontId="11" fillId="0" borderId="48" xfId="0" applyFont="1" applyBorder="1" applyAlignment="1" applyProtection="1">
      <alignment/>
      <protection hidden="1"/>
    </xf>
    <xf numFmtId="49" fontId="27" fillId="0" borderId="49" xfId="0" applyNumberFormat="1" applyFont="1" applyBorder="1" applyAlignment="1" applyProtection="1">
      <alignment horizontal="left"/>
      <protection hidden="1"/>
    </xf>
    <xf numFmtId="0" fontId="11" fillId="0" borderId="15" xfId="0" applyFont="1" applyBorder="1" applyAlignment="1" applyProtection="1">
      <alignment/>
      <protection hidden="1"/>
    </xf>
    <xf numFmtId="49" fontId="27" fillId="0" borderId="12" xfId="0" applyNumberFormat="1" applyFont="1" applyBorder="1" applyAlignment="1" applyProtection="1">
      <alignment horizontal="left"/>
      <protection hidden="1"/>
    </xf>
    <xf numFmtId="0" fontId="11" fillId="0" borderId="49" xfId="0" applyFont="1" applyBorder="1" applyAlignment="1" applyProtection="1">
      <alignment/>
      <protection hidden="1"/>
    </xf>
    <xf numFmtId="10" fontId="27" fillId="0" borderId="41" xfId="0" applyNumberFormat="1" applyFont="1" applyBorder="1" applyAlignment="1" applyProtection="1" quotePrefix="1">
      <alignment horizontal="center"/>
      <protection hidden="1"/>
    </xf>
    <xf numFmtId="49" fontId="0" fillId="0" borderId="17" xfId="57" applyNumberFormat="1" applyFont="1" applyFill="1" applyBorder="1" applyAlignment="1" applyProtection="1">
      <alignment/>
      <protection hidden="1"/>
    </xf>
    <xf numFmtId="49" fontId="0" fillId="0" borderId="17" xfId="68" applyNumberFormat="1" applyFont="1" applyFill="1" applyBorder="1" applyAlignment="1" applyProtection="1">
      <alignment/>
      <protection hidden="1"/>
    </xf>
    <xf numFmtId="49" fontId="8" fillId="0" borderId="17" xfId="68" applyNumberFormat="1" applyFont="1" applyFill="1" applyBorder="1" applyAlignment="1" applyProtection="1">
      <alignment/>
      <protection hidden="1"/>
    </xf>
    <xf numFmtId="49" fontId="8" fillId="0" borderId="17" xfId="57" applyNumberFormat="1" applyFont="1" applyFill="1" applyBorder="1" applyAlignment="1" applyProtection="1">
      <alignment/>
      <protection hidden="1"/>
    </xf>
    <xf numFmtId="49" fontId="8" fillId="0" borderId="45" xfId="68" applyNumberFormat="1" applyFont="1" applyFill="1" applyBorder="1" applyAlignment="1" applyProtection="1">
      <alignment/>
      <protection hidden="1"/>
    </xf>
    <xf numFmtId="49" fontId="0" fillId="0" borderId="14" xfId="0" applyNumberFormat="1" applyFont="1" applyFill="1" applyBorder="1" applyAlignment="1" applyProtection="1">
      <alignment/>
      <protection hidden="1"/>
    </xf>
    <xf numFmtId="49" fontId="0" fillId="0" borderId="13" xfId="0" applyNumberFormat="1" applyFont="1" applyFill="1" applyBorder="1" applyAlignment="1" applyProtection="1">
      <alignment/>
      <protection hidden="1"/>
    </xf>
    <xf numFmtId="49" fontId="0" fillId="0" borderId="44" xfId="68" applyNumberFormat="1" applyFont="1" applyFill="1" applyBorder="1" applyAlignment="1" applyProtection="1">
      <alignment/>
      <protection hidden="1"/>
    </xf>
    <xf numFmtId="49" fontId="8" fillId="0" borderId="44" xfId="68" applyNumberFormat="1" applyFont="1" applyFill="1" applyBorder="1" applyAlignment="1" applyProtection="1">
      <alignment/>
      <protection hidden="1"/>
    </xf>
    <xf numFmtId="49" fontId="24" fillId="35" borderId="17" xfId="68" applyNumberFormat="1" applyFont="1" applyFill="1" applyBorder="1" applyAlignment="1" applyProtection="1">
      <alignment/>
      <protection hidden="1"/>
    </xf>
    <xf numFmtId="49" fontId="25" fillId="35" borderId="17" xfId="57" applyNumberFormat="1" applyFont="1" applyFill="1" applyBorder="1" applyAlignment="1" applyProtection="1">
      <alignment/>
      <protection hidden="1"/>
    </xf>
    <xf numFmtId="49" fontId="8" fillId="35" borderId="44" xfId="68" applyNumberFormat="1" applyFont="1" applyFill="1" applyBorder="1" applyAlignment="1" applyProtection="1">
      <alignment/>
      <protection hidden="1"/>
    </xf>
    <xf numFmtId="49" fontId="8" fillId="35" borderId="17" xfId="68" applyNumberFormat="1" applyFont="1" applyFill="1" applyBorder="1" applyAlignment="1" applyProtection="1">
      <alignment/>
      <protection hidden="1"/>
    </xf>
    <xf numFmtId="49" fontId="8" fillId="0" borderId="13" xfId="68" applyNumberFormat="1" applyFont="1" applyFill="1" applyBorder="1" applyAlignment="1" applyProtection="1">
      <alignment/>
      <protection hidden="1"/>
    </xf>
    <xf numFmtId="49" fontId="8" fillId="0" borderId="14" xfId="68" applyNumberFormat="1" applyFont="1" applyFill="1" applyBorder="1" applyAlignment="1" applyProtection="1">
      <alignment/>
      <protection hidden="1"/>
    </xf>
    <xf numFmtId="49" fontId="10" fillId="0" borderId="13" xfId="68" applyNumberFormat="1" applyFont="1" applyFill="1" applyBorder="1" applyAlignment="1" applyProtection="1">
      <alignment horizontal="centerContinuous"/>
      <protection hidden="1"/>
    </xf>
    <xf numFmtId="0" fontId="24" fillId="0" borderId="13" xfId="0" applyFont="1" applyFill="1" applyBorder="1" applyAlignment="1" applyProtection="1">
      <alignment horizontal="centerContinuous"/>
      <protection hidden="1"/>
    </xf>
    <xf numFmtId="49" fontId="25" fillId="0" borderId="13" xfId="68" applyNumberFormat="1" applyFont="1" applyFill="1" applyBorder="1" applyAlignment="1" applyProtection="1">
      <alignment horizontal="centerContinuous"/>
      <protection hidden="1"/>
    </xf>
    <xf numFmtId="49" fontId="0" fillId="0" borderId="27" xfId="0" applyNumberFormat="1" applyFont="1" applyFill="1" applyBorder="1" applyAlignment="1" applyProtection="1">
      <alignment horizontal="centerContinuous"/>
      <protection hidden="1"/>
    </xf>
    <xf numFmtId="49" fontId="8" fillId="0" borderId="47" xfId="0" applyNumberFormat="1" applyFont="1" applyFill="1" applyBorder="1" applyAlignment="1" applyProtection="1">
      <alignment horizontal="centerContinuous"/>
      <protection hidden="1"/>
    </xf>
    <xf numFmtId="0" fontId="8" fillId="0" borderId="47" xfId="0" applyFont="1" applyFill="1" applyBorder="1" applyAlignment="1" applyProtection="1">
      <alignment horizontal="centerContinuous"/>
      <protection hidden="1"/>
    </xf>
    <xf numFmtId="49" fontId="8" fillId="0" borderId="17" xfId="0" applyNumberFormat="1" applyFont="1" applyFill="1" applyBorder="1" applyAlignment="1" applyProtection="1">
      <alignment horizontal="centerContinuous"/>
      <protection hidden="1"/>
    </xf>
    <xf numFmtId="49" fontId="8" fillId="0" borderId="45" xfId="0" applyNumberFormat="1" applyFont="1" applyFill="1" applyBorder="1" applyAlignment="1" applyProtection="1">
      <alignment horizontal="centerContinuous"/>
      <protection hidden="1"/>
    </xf>
    <xf numFmtId="49" fontId="6" fillId="0" borderId="44" xfId="0" applyNumberFormat="1" applyFont="1" applyFill="1" applyBorder="1" applyAlignment="1" applyProtection="1">
      <alignment/>
      <protection hidden="1"/>
    </xf>
    <xf numFmtId="49" fontId="23" fillId="0" borderId="0" xfId="57" applyNumberFormat="1" applyFont="1" applyFill="1" applyBorder="1" applyAlignment="1" applyProtection="1">
      <alignment horizontal="centerContinuous"/>
      <protection hidden="1"/>
    </xf>
    <xf numFmtId="49" fontId="0" fillId="0" borderId="0" xfId="68" applyNumberFormat="1" applyFont="1" applyFill="1" applyBorder="1" applyAlignment="1" applyProtection="1">
      <alignment horizontal="centerContinuous"/>
      <protection hidden="1"/>
    </xf>
    <xf numFmtId="49" fontId="8" fillId="0" borderId="0" xfId="68" applyNumberFormat="1" applyFont="1" applyFill="1" applyBorder="1" applyAlignment="1" applyProtection="1">
      <alignment horizontal="centerContinuous"/>
      <protection hidden="1"/>
    </xf>
    <xf numFmtId="49" fontId="8" fillId="0" borderId="0" xfId="57" applyNumberFormat="1" applyFont="1" applyFill="1" applyBorder="1" applyAlignment="1" applyProtection="1">
      <alignment horizontal="centerContinuous"/>
      <protection hidden="1"/>
    </xf>
    <xf numFmtId="49" fontId="8" fillId="0" borderId="41" xfId="68" applyNumberFormat="1" applyFont="1" applyFill="1" applyBorder="1" applyAlignment="1" applyProtection="1">
      <alignment horizontal="centerContinuous"/>
      <protection hidden="1"/>
    </xf>
    <xf numFmtId="49" fontId="24" fillId="0" borderId="0" xfId="68" applyNumberFormat="1" applyFont="1" applyFill="1" applyBorder="1" applyAlignment="1" applyProtection="1">
      <alignment horizontal="centerContinuous"/>
      <protection hidden="1"/>
    </xf>
    <xf numFmtId="49" fontId="25" fillId="0" borderId="0" xfId="57" applyNumberFormat="1" applyFont="1" applyFill="1" applyBorder="1" applyAlignment="1" applyProtection="1">
      <alignment horizontal="centerContinuous"/>
      <protection hidden="1"/>
    </xf>
    <xf numFmtId="49" fontId="0" fillId="0" borderId="44" xfId="0" applyNumberFormat="1" applyFont="1" applyFill="1" applyBorder="1" applyAlignment="1" applyProtection="1">
      <alignment horizontal="centerContinuous"/>
      <protection hidden="1"/>
    </xf>
    <xf numFmtId="49" fontId="0" fillId="0" borderId="14" xfId="68" applyNumberFormat="1" applyFont="1" applyFill="1" applyBorder="1" applyAlignment="1" applyProtection="1">
      <alignment horizontal="centerContinuous"/>
      <protection hidden="1"/>
    </xf>
    <xf numFmtId="4" fontId="0" fillId="0" borderId="12" xfId="68" applyNumberFormat="1" applyFont="1" applyFill="1" applyBorder="1" applyAlignment="1" applyProtection="1">
      <alignment horizontal="centerContinuous"/>
      <protection hidden="1"/>
    </xf>
    <xf numFmtId="0" fontId="0" fillId="0" borderId="14" xfId="0" applyFont="1" applyFill="1" applyBorder="1" applyAlignment="1" applyProtection="1">
      <alignment horizontal="centerContinuous"/>
      <protection hidden="1"/>
    </xf>
    <xf numFmtId="49" fontId="0" fillId="0" borderId="13" xfId="68" applyNumberFormat="1" applyFont="1" applyFill="1" applyBorder="1" applyAlignment="1" applyProtection="1">
      <alignment horizontal="centerContinuous"/>
      <protection hidden="1"/>
    </xf>
    <xf numFmtId="0" fontId="6" fillId="0" borderId="12" xfId="0" applyNumberFormat="1" applyFont="1" applyFill="1" applyBorder="1" applyAlignment="1" applyProtection="1">
      <alignment horizontal="centerContinuous"/>
      <protection hidden="1"/>
    </xf>
    <xf numFmtId="0" fontId="0" fillId="0" borderId="17" xfId="0" applyBorder="1" applyAlignment="1" applyProtection="1">
      <alignment horizontal="centerContinuous"/>
      <protection hidden="1"/>
    </xf>
    <xf numFmtId="0" fontId="21" fillId="0" borderId="0" xfId="0" applyFont="1" applyBorder="1" applyAlignment="1" applyProtection="1">
      <alignment horizontal="center"/>
      <protection hidden="1"/>
    </xf>
    <xf numFmtId="0" fontId="1" fillId="36" borderId="49" xfId="0" applyFont="1" applyFill="1" applyBorder="1" applyAlignment="1" applyProtection="1">
      <alignment/>
      <protection hidden="1"/>
    </xf>
    <xf numFmtId="0" fontId="0" fillId="36" borderId="49" xfId="0" applyFill="1" applyBorder="1" applyAlignment="1" applyProtection="1">
      <alignment/>
      <protection hidden="1"/>
    </xf>
    <xf numFmtId="0" fontId="0" fillId="36" borderId="47" xfId="0" applyFill="1" applyBorder="1" applyAlignment="1" applyProtection="1">
      <alignment/>
      <protection hidden="1"/>
    </xf>
    <xf numFmtId="0" fontId="4" fillId="0" borderId="0" xfId="0" applyFont="1" applyFill="1" applyAlignment="1" applyProtection="1">
      <alignment horizontal="right"/>
      <protection hidden="1"/>
    </xf>
    <xf numFmtId="10" fontId="28" fillId="36" borderId="14" xfId="0" applyNumberFormat="1" applyFont="1" applyFill="1" applyBorder="1" applyAlignment="1" applyProtection="1">
      <alignment/>
      <protection locked="0"/>
    </xf>
    <xf numFmtId="0" fontId="0" fillId="0" borderId="0" xfId="0" applyNumberFormat="1" applyFont="1" applyAlignment="1" applyProtection="1">
      <alignment vertical="top"/>
      <protection hidden="1"/>
    </xf>
    <xf numFmtId="0" fontId="0" fillId="0" borderId="0" xfId="0" applyNumberFormat="1" applyFont="1" applyAlignment="1" applyProtection="1">
      <alignment vertical="center"/>
      <protection hidden="1"/>
    </xf>
    <xf numFmtId="0" fontId="0" fillId="0" borderId="0" xfId="0" applyNumberFormat="1" applyFont="1" applyAlignment="1" applyProtection="1">
      <alignment horizontal="center" vertical="center"/>
      <protection hidden="1"/>
    </xf>
    <xf numFmtId="4" fontId="0" fillId="0" borderId="0" xfId="0" applyNumberFormat="1" applyFont="1" applyAlignment="1" applyProtection="1">
      <alignment horizontal="right" vertical="center"/>
      <protection hidden="1"/>
    </xf>
    <xf numFmtId="4" fontId="0" fillId="0" borderId="0" xfId="0" applyNumberFormat="1" applyFont="1" applyAlignment="1" applyProtection="1">
      <alignment horizontal="right"/>
      <protection hidden="1"/>
    </xf>
    <xf numFmtId="0" fontId="0" fillId="0" borderId="0" xfId="0" applyNumberFormat="1" applyFont="1" applyAlignment="1" applyProtection="1" quotePrefix="1">
      <alignment horizontal="left" vertical="top"/>
      <protection hidden="1"/>
    </xf>
    <xf numFmtId="0" fontId="0" fillId="0" borderId="0" xfId="0" applyNumberFormat="1" applyFont="1" applyAlignment="1" applyProtection="1">
      <alignment/>
      <protection hidden="1"/>
    </xf>
    <xf numFmtId="0" fontId="0" fillId="0" borderId="0" xfId="0" applyNumberFormat="1" applyFont="1" applyAlignment="1" applyProtection="1">
      <alignment horizontal="centerContinuous" vertical="top"/>
      <protection hidden="1"/>
    </xf>
    <xf numFmtId="0" fontId="0" fillId="0" borderId="0" xfId="0" applyNumberFormat="1" applyFont="1" applyAlignment="1" applyProtection="1">
      <alignment horizontal="centerContinuous" vertical="center"/>
      <protection hidden="1"/>
    </xf>
    <xf numFmtId="4" fontId="0" fillId="0" borderId="0" xfId="0" applyNumberFormat="1" applyFont="1" applyAlignment="1" applyProtection="1">
      <alignment horizontal="centerContinuous" vertical="center"/>
      <protection hidden="1"/>
    </xf>
    <xf numFmtId="4" fontId="0" fillId="0" borderId="0" xfId="0" applyNumberFormat="1" applyFont="1" applyAlignment="1" applyProtection="1">
      <alignment horizontal="centerContinuous"/>
      <protection hidden="1"/>
    </xf>
    <xf numFmtId="4" fontId="0" fillId="0" borderId="0" xfId="0" applyNumberFormat="1" applyFont="1" applyAlignment="1" applyProtection="1">
      <alignment vertical="center"/>
      <protection hidden="1"/>
    </xf>
    <xf numFmtId="0" fontId="0" fillId="0" borderId="0" xfId="0" applyNumberFormat="1" applyAlignment="1" applyProtection="1">
      <alignment vertical="top"/>
      <protection hidden="1"/>
    </xf>
    <xf numFmtId="0" fontId="1" fillId="0" borderId="19" xfId="0" applyNumberFormat="1" applyFont="1" applyBorder="1" applyAlignment="1" applyProtection="1">
      <alignment horizontal="center" vertical="center"/>
      <protection hidden="1"/>
    </xf>
    <xf numFmtId="4" fontId="1" fillId="0" borderId="19" xfId="0" applyNumberFormat="1" applyFont="1" applyBorder="1" applyAlignment="1" applyProtection="1">
      <alignment horizontal="center" vertical="center"/>
      <protection hidden="1"/>
    </xf>
    <xf numFmtId="4" fontId="1" fillId="0" borderId="21" xfId="0" applyNumberFormat="1" applyFont="1" applyBorder="1" applyAlignment="1" applyProtection="1">
      <alignment horizontal="center"/>
      <protection hidden="1"/>
    </xf>
    <xf numFmtId="4" fontId="1" fillId="0" borderId="39" xfId="0" applyNumberFormat="1" applyFont="1" applyBorder="1" applyAlignment="1" applyProtection="1">
      <alignment horizontal="right"/>
      <protection hidden="1"/>
    </xf>
    <xf numFmtId="10" fontId="1" fillId="0" borderId="37" xfId="57" applyNumberFormat="1" applyFont="1" applyBorder="1" applyAlignment="1" applyProtection="1" quotePrefix="1">
      <alignment horizontal="centerContinuous" vertical="center"/>
      <protection hidden="1"/>
    </xf>
    <xf numFmtId="0" fontId="10" fillId="0" borderId="0" xfId="0" applyNumberFormat="1" applyFont="1" applyAlignment="1" applyProtection="1">
      <alignment vertical="top"/>
      <protection hidden="1"/>
    </xf>
    <xf numFmtId="4" fontId="1" fillId="0" borderId="50" xfId="0" applyNumberFormat="1" applyFont="1" applyBorder="1" applyAlignment="1" applyProtection="1">
      <alignment horizontal="right"/>
      <protection hidden="1"/>
    </xf>
    <xf numFmtId="10" fontId="1" fillId="0" borderId="0" xfId="57" applyNumberFormat="1" applyFont="1" applyBorder="1" applyAlignment="1" applyProtection="1" quotePrefix="1">
      <alignment horizontal="centerContinuous" vertical="center"/>
      <protection hidden="1"/>
    </xf>
    <xf numFmtId="4" fontId="20" fillId="36" borderId="27" xfId="0" applyNumberFormat="1" applyFont="1" applyFill="1" applyBorder="1" applyAlignment="1" applyProtection="1">
      <alignment horizontal="right" vertical="center"/>
      <protection locked="0"/>
    </xf>
    <xf numFmtId="0" fontId="16" fillId="36" borderId="14" xfId="0" applyNumberFormat="1" applyFont="1" applyFill="1" applyBorder="1" applyAlignment="1" applyProtection="1">
      <alignment horizontal="centerContinuous"/>
      <protection hidden="1"/>
    </xf>
    <xf numFmtId="49" fontId="8" fillId="36" borderId="13" xfId="0" applyNumberFormat="1" applyFont="1" applyFill="1" applyBorder="1" applyAlignment="1" applyProtection="1">
      <alignment horizontal="centerContinuous"/>
      <protection hidden="1"/>
    </xf>
    <xf numFmtId="49" fontId="8" fillId="36" borderId="46" xfId="0" applyNumberFormat="1" applyFont="1" applyFill="1" applyBorder="1" applyAlignment="1" applyProtection="1">
      <alignment horizontal="centerContinuous"/>
      <protection hidden="1"/>
    </xf>
    <xf numFmtId="0" fontId="1" fillId="0" borderId="34" xfId="0" applyNumberFormat="1" applyFont="1" applyBorder="1" applyAlignment="1" applyProtection="1">
      <alignment horizontal="center" vertical="top"/>
      <protection hidden="1"/>
    </xf>
    <xf numFmtId="0" fontId="1" fillId="0" borderId="34" xfId="0" applyNumberFormat="1" applyFont="1" applyBorder="1" applyAlignment="1" applyProtection="1">
      <alignment horizontal="center" vertical="center"/>
      <protection hidden="1"/>
    </xf>
    <xf numFmtId="4" fontId="1" fillId="0" borderId="34" xfId="0" applyNumberFormat="1" applyFont="1" applyBorder="1" applyAlignment="1" applyProtection="1">
      <alignment horizontal="center" vertical="center"/>
      <protection hidden="1"/>
    </xf>
    <xf numFmtId="4" fontId="1" fillId="0" borderId="34" xfId="0" applyNumberFormat="1" applyFont="1" applyBorder="1" applyAlignment="1" applyProtection="1">
      <alignment horizontal="center"/>
      <protection hidden="1"/>
    </xf>
    <xf numFmtId="0" fontId="11" fillId="0" borderId="13" xfId="0" applyNumberFormat="1" applyFont="1" applyBorder="1" applyAlignment="1" applyProtection="1">
      <alignment/>
      <protection hidden="1"/>
    </xf>
    <xf numFmtId="49" fontId="1" fillId="0" borderId="44" xfId="0" applyNumberFormat="1" applyFont="1" applyFill="1" applyBorder="1" applyAlignment="1" applyProtection="1">
      <alignment horizontal="centerContinuous"/>
      <protection hidden="1"/>
    </xf>
    <xf numFmtId="49" fontId="1" fillId="0" borderId="17" xfId="0" applyNumberFormat="1" applyFont="1" applyFill="1" applyBorder="1" applyAlignment="1" applyProtection="1">
      <alignment horizontal="centerContinuous"/>
      <protection hidden="1"/>
    </xf>
    <xf numFmtId="49" fontId="1" fillId="0" borderId="45" xfId="0" applyNumberFormat="1" applyFont="1" applyFill="1" applyBorder="1" applyAlignment="1" applyProtection="1">
      <alignment horizontal="centerContinuous"/>
      <protection hidden="1"/>
    </xf>
    <xf numFmtId="0" fontId="24" fillId="0" borderId="0" xfId="0" applyFont="1" applyFill="1" applyBorder="1" applyAlignment="1" applyProtection="1">
      <alignment horizontal="centerContinuous"/>
      <protection hidden="1"/>
    </xf>
    <xf numFmtId="49" fontId="1" fillId="0" borderId="12" xfId="0" applyNumberFormat="1" applyFont="1" applyFill="1" applyBorder="1" applyAlignment="1" applyProtection="1">
      <alignment horizontal="centerContinuous"/>
      <protection hidden="1"/>
    </xf>
    <xf numFmtId="49" fontId="1" fillId="0" borderId="0" xfId="68" applyNumberFormat="1" applyFont="1" applyFill="1" applyBorder="1" applyAlignment="1" applyProtection="1">
      <alignment horizontal="centerContinuous"/>
      <protection hidden="1"/>
    </xf>
    <xf numFmtId="49" fontId="14" fillId="0" borderId="0" xfId="68" applyNumberFormat="1" applyFont="1" applyFill="1" applyBorder="1" applyAlignment="1" applyProtection="1">
      <alignment horizontal="centerContinuous"/>
      <protection hidden="1"/>
    </xf>
    <xf numFmtId="0" fontId="16" fillId="0" borderId="0" xfId="0" applyFont="1" applyFill="1" applyBorder="1" applyAlignment="1" applyProtection="1">
      <alignment horizontal="centerContinuous"/>
      <protection hidden="1"/>
    </xf>
    <xf numFmtId="49" fontId="16" fillId="0" borderId="0" xfId="68" applyNumberFormat="1" applyFont="1" applyFill="1" applyBorder="1" applyAlignment="1" applyProtection="1">
      <alignment horizontal="centerContinuous"/>
      <protection hidden="1"/>
    </xf>
    <xf numFmtId="49" fontId="16" fillId="0" borderId="41" xfId="68" applyNumberFormat="1" applyFont="1" applyFill="1" applyBorder="1" applyAlignment="1" applyProtection="1">
      <alignment horizontal="centerContinuous"/>
      <protection hidden="1"/>
    </xf>
    <xf numFmtId="49" fontId="1" fillId="0" borderId="12" xfId="0" applyNumberFormat="1" applyFont="1" applyFill="1" applyBorder="1" applyAlignment="1" applyProtection="1">
      <alignment horizontal="left"/>
      <protection hidden="1"/>
    </xf>
    <xf numFmtId="49" fontId="1" fillId="0" borderId="12" xfId="0" applyNumberFormat="1" applyFont="1" applyFill="1" applyBorder="1" applyAlignment="1" applyProtection="1">
      <alignment horizontal="center"/>
      <protection hidden="1"/>
    </xf>
    <xf numFmtId="49" fontId="1" fillId="0" borderId="0" xfId="68" applyNumberFormat="1" applyFont="1" applyFill="1" applyBorder="1" applyAlignment="1" applyProtection="1">
      <alignment horizontal="center"/>
      <protection hidden="1"/>
    </xf>
    <xf numFmtId="49" fontId="14" fillId="0" borderId="0" xfId="68" applyNumberFormat="1" applyFont="1" applyFill="1" applyBorder="1" applyAlignment="1" applyProtection="1">
      <alignment horizontal="center"/>
      <protection hidden="1"/>
    </xf>
    <xf numFmtId="0" fontId="24" fillId="0" borderId="0" xfId="0" applyFont="1" applyFill="1" applyBorder="1" applyAlignment="1" applyProtection="1">
      <alignment horizontal="center"/>
      <protection hidden="1"/>
    </xf>
    <xf numFmtId="49" fontId="24" fillId="0" borderId="0" xfId="68" applyNumberFormat="1" applyFont="1" applyFill="1" applyBorder="1" applyAlignment="1" applyProtection="1">
      <alignment horizontal="center"/>
      <protection hidden="1"/>
    </xf>
    <xf numFmtId="0" fontId="16" fillId="0" borderId="0" xfId="0" applyFont="1" applyFill="1" applyBorder="1" applyAlignment="1" applyProtection="1">
      <alignment horizontal="center"/>
      <protection hidden="1"/>
    </xf>
    <xf numFmtId="49" fontId="16" fillId="0" borderId="0" xfId="68" applyNumberFormat="1" applyFont="1" applyFill="1" applyBorder="1" applyAlignment="1" applyProtection="1">
      <alignment horizontal="center"/>
      <protection hidden="1"/>
    </xf>
    <xf numFmtId="2" fontId="16" fillId="0" borderId="0" xfId="0" applyNumberFormat="1" applyFont="1" applyFill="1" applyBorder="1" applyAlignment="1" applyProtection="1">
      <alignment horizontal="left"/>
      <protection hidden="1"/>
    </xf>
    <xf numFmtId="2" fontId="16" fillId="0" borderId="0" xfId="68" applyNumberFormat="1" applyFont="1" applyFill="1" applyBorder="1" applyAlignment="1" applyProtection="1">
      <alignment horizontal="centerContinuous"/>
      <protection hidden="1"/>
    </xf>
    <xf numFmtId="2" fontId="0" fillId="36" borderId="17" xfId="0" applyNumberFormat="1" applyFill="1" applyBorder="1" applyAlignment="1" applyProtection="1">
      <alignment horizontal="centerContinuous"/>
      <protection hidden="1"/>
    </xf>
    <xf numFmtId="2" fontId="1" fillId="0" borderId="17" xfId="0" applyNumberFormat="1" applyFont="1" applyFill="1" applyBorder="1" applyAlignment="1" applyProtection="1">
      <alignment horizontal="centerContinuous"/>
      <protection hidden="1"/>
    </xf>
    <xf numFmtId="2" fontId="16" fillId="0" borderId="0" xfId="0" applyNumberFormat="1" applyFont="1" applyFill="1" applyBorder="1" applyAlignment="1" applyProtection="1">
      <alignment/>
      <protection hidden="1"/>
    </xf>
    <xf numFmtId="2" fontId="8" fillId="0" borderId="0" xfId="0" applyNumberFormat="1" applyFont="1" applyFill="1" applyBorder="1" applyAlignment="1" applyProtection="1">
      <alignment/>
      <protection hidden="1"/>
    </xf>
    <xf numFmtId="2" fontId="8" fillId="0" borderId="13" xfId="68" applyNumberFormat="1" applyFont="1" applyFill="1" applyBorder="1" applyAlignment="1" applyProtection="1">
      <alignment horizontal="centerContinuous"/>
      <protection hidden="1"/>
    </xf>
    <xf numFmtId="2" fontId="11" fillId="36" borderId="13" xfId="68" applyNumberFormat="1" applyFont="1" applyFill="1" applyBorder="1" applyAlignment="1" applyProtection="1">
      <alignment/>
      <protection hidden="1"/>
    </xf>
    <xf numFmtId="10" fontId="5" fillId="0" borderId="13" xfId="0" applyNumberFormat="1" applyFont="1" applyBorder="1" applyAlignment="1" applyProtection="1" quotePrefix="1">
      <alignment horizontal="center" vertical="center"/>
      <protection hidden="1"/>
    </xf>
    <xf numFmtId="2" fontId="1" fillId="0" borderId="0" xfId="68" applyNumberFormat="1" applyFont="1" applyFill="1" applyBorder="1" applyAlignment="1" applyProtection="1">
      <alignment horizontal="centerContinuous"/>
      <protection hidden="1"/>
    </xf>
    <xf numFmtId="49" fontId="1" fillId="0" borderId="41" xfId="68" applyNumberFormat="1" applyFont="1" applyFill="1" applyBorder="1" applyAlignment="1" applyProtection="1">
      <alignment horizontal="centerContinuous"/>
      <protection hidden="1"/>
    </xf>
    <xf numFmtId="49" fontId="1" fillId="0" borderId="51" xfId="0" applyNumberFormat="1" applyFont="1" applyFill="1" applyBorder="1" applyAlignment="1" applyProtection="1">
      <alignment horizontal="center"/>
      <protection hidden="1"/>
    </xf>
    <xf numFmtId="49" fontId="1" fillId="0" borderId="52" xfId="0" applyNumberFormat="1" applyFont="1" applyFill="1" applyBorder="1" applyAlignment="1" applyProtection="1">
      <alignment horizontal="center"/>
      <protection hidden="1"/>
    </xf>
    <xf numFmtId="49" fontId="1" fillId="0" borderId="53" xfId="0" applyNumberFormat="1" applyFont="1" applyFill="1" applyBorder="1" applyAlignment="1" applyProtection="1">
      <alignment horizontal="center"/>
      <protection hidden="1"/>
    </xf>
    <xf numFmtId="49" fontId="1" fillId="0" borderId="47" xfId="68" applyNumberFormat="1" applyFont="1" applyFill="1" applyBorder="1" applyAlignment="1" applyProtection="1">
      <alignment horizontal="center"/>
      <protection hidden="1"/>
    </xf>
    <xf numFmtId="49" fontId="1" fillId="0" borderId="30" xfId="68" applyNumberFormat="1" applyFont="1" applyFill="1" applyBorder="1" applyAlignment="1" applyProtection="1">
      <alignment horizontal="center"/>
      <protection hidden="1"/>
    </xf>
    <xf numFmtId="49" fontId="1" fillId="0" borderId="13" xfId="68" applyNumberFormat="1" applyFont="1" applyFill="1" applyBorder="1" applyAlignment="1" applyProtection="1">
      <alignment horizontal="center"/>
      <protection hidden="1"/>
    </xf>
    <xf numFmtId="49" fontId="1" fillId="0" borderId="37" xfId="68" applyNumberFormat="1" applyFont="1" applyFill="1" applyBorder="1" applyAlignment="1" applyProtection="1">
      <alignment horizontal="center"/>
      <protection hidden="1"/>
    </xf>
    <xf numFmtId="10" fontId="5" fillId="0" borderId="37" xfId="0" applyNumberFormat="1" applyFont="1" applyFill="1" applyBorder="1" applyAlignment="1" applyProtection="1">
      <alignment/>
      <protection hidden="1"/>
    </xf>
    <xf numFmtId="2" fontId="0" fillId="0" borderId="0" xfId="0" applyNumberFormat="1" applyAlignment="1" applyProtection="1">
      <alignment/>
      <protection hidden="1"/>
    </xf>
    <xf numFmtId="0" fontId="0" fillId="0" borderId="33" xfId="0" applyBorder="1" applyAlignment="1" applyProtection="1">
      <alignment horizontal="centerContinuous"/>
      <protection hidden="1"/>
    </xf>
    <xf numFmtId="0" fontId="0" fillId="0" borderId="34" xfId="0" applyBorder="1" applyAlignment="1" applyProtection="1">
      <alignment horizontal="centerContinuous"/>
      <protection hidden="1"/>
    </xf>
    <xf numFmtId="0" fontId="0" fillId="0" borderId="54" xfId="0" applyBorder="1" applyAlignment="1" applyProtection="1">
      <alignment horizontal="centerContinuous"/>
      <protection hidden="1"/>
    </xf>
    <xf numFmtId="0" fontId="0" fillId="0" borderId="39" xfId="0" applyBorder="1" applyAlignment="1" applyProtection="1">
      <alignment horizontal="center"/>
      <protection hidden="1"/>
    </xf>
    <xf numFmtId="0" fontId="0" fillId="0" borderId="23" xfId="0" applyBorder="1" applyAlignment="1" applyProtection="1">
      <alignment horizontal="centerContinuous"/>
      <protection hidden="1"/>
    </xf>
    <xf numFmtId="0" fontId="0" fillId="0" borderId="37" xfId="0" applyBorder="1" applyAlignment="1" applyProtection="1">
      <alignment horizontal="centerContinuous"/>
      <protection hidden="1"/>
    </xf>
    <xf numFmtId="0" fontId="0" fillId="0" borderId="39" xfId="0" applyBorder="1" applyAlignment="1" applyProtection="1">
      <alignment horizontal="centerContinuous"/>
      <protection hidden="1"/>
    </xf>
    <xf numFmtId="0" fontId="1" fillId="0" borderId="51" xfId="0" applyFont="1" applyBorder="1" applyAlignment="1" applyProtection="1">
      <alignment horizontal="centerContinuous"/>
      <protection hidden="1"/>
    </xf>
    <xf numFmtId="0" fontId="0" fillId="0" borderId="47" xfId="0" applyBorder="1" applyAlignment="1" applyProtection="1">
      <alignment horizontal="centerContinuous"/>
      <protection hidden="1"/>
    </xf>
    <xf numFmtId="10" fontId="0" fillId="0" borderId="47" xfId="0" applyNumberFormat="1" applyBorder="1" applyAlignment="1" applyProtection="1">
      <alignment horizontal="centerContinuous"/>
      <protection hidden="1"/>
    </xf>
    <xf numFmtId="0" fontId="0" fillId="0" borderId="30" xfId="0" applyBorder="1" applyAlignment="1" applyProtection="1">
      <alignment horizontal="centerContinuous"/>
      <protection hidden="1"/>
    </xf>
    <xf numFmtId="10" fontId="0" fillId="0" borderId="30" xfId="0" applyNumberFormat="1" applyBorder="1" applyAlignment="1" applyProtection="1">
      <alignment horizontal="centerContinuous"/>
      <protection hidden="1"/>
    </xf>
    <xf numFmtId="0" fontId="0" fillId="0" borderId="38" xfId="0" applyBorder="1" applyAlignment="1" applyProtection="1">
      <alignment horizontal="center"/>
      <protection hidden="1"/>
    </xf>
    <xf numFmtId="0" fontId="0" fillId="0" borderId="39" xfId="0" applyBorder="1" applyAlignment="1" applyProtection="1">
      <alignment horizontal="left"/>
      <protection hidden="1"/>
    </xf>
    <xf numFmtId="0" fontId="0" fillId="0" borderId="47" xfId="0" applyBorder="1" applyAlignment="1" applyProtection="1">
      <alignment horizontal="center"/>
      <protection hidden="1"/>
    </xf>
    <xf numFmtId="0" fontId="0" fillId="0" borderId="55" xfId="0" applyBorder="1" applyAlignment="1" applyProtection="1">
      <alignment horizontal="center"/>
      <protection hidden="1"/>
    </xf>
    <xf numFmtId="0" fontId="0" fillId="0" borderId="38" xfId="0" applyBorder="1" applyAlignment="1" applyProtection="1">
      <alignment horizontal="centerContinuous"/>
      <protection hidden="1"/>
    </xf>
    <xf numFmtId="0" fontId="0" fillId="0" borderId="42" xfId="0" applyBorder="1" applyAlignment="1" applyProtection="1">
      <alignment horizontal="center"/>
      <protection hidden="1"/>
    </xf>
    <xf numFmtId="0" fontId="0" fillId="0" borderId="31" xfId="0" applyBorder="1" applyAlignment="1" applyProtection="1">
      <alignment horizontal="center"/>
      <protection hidden="1"/>
    </xf>
    <xf numFmtId="10" fontId="0" fillId="0" borderId="39" xfId="0" applyNumberFormat="1" applyBorder="1" applyAlignment="1" applyProtection="1">
      <alignment horizontal="center"/>
      <protection hidden="1"/>
    </xf>
    <xf numFmtId="0" fontId="0" fillId="0" borderId="43" xfId="0" applyBorder="1" applyAlignment="1" applyProtection="1">
      <alignment horizontal="center"/>
      <protection hidden="1"/>
    </xf>
    <xf numFmtId="0" fontId="1" fillId="0" borderId="33" xfId="0" applyFont="1" applyBorder="1" applyAlignment="1" applyProtection="1">
      <alignment horizontal="centerContinuous"/>
      <protection hidden="1"/>
    </xf>
    <xf numFmtId="0" fontId="1" fillId="0" borderId="34" xfId="0" applyFont="1" applyBorder="1" applyAlignment="1" applyProtection="1">
      <alignment horizontal="centerContinuous"/>
      <protection hidden="1"/>
    </xf>
    <xf numFmtId="0" fontId="1" fillId="0" borderId="54" xfId="0" applyFont="1" applyBorder="1" applyAlignment="1" applyProtection="1">
      <alignment horizontal="centerContinuous"/>
      <protection hidden="1"/>
    </xf>
    <xf numFmtId="0" fontId="1" fillId="0" borderId="39" xfId="0" applyFont="1" applyBorder="1" applyAlignment="1" applyProtection="1">
      <alignment horizontal="center"/>
      <protection hidden="1"/>
    </xf>
    <xf numFmtId="0" fontId="1" fillId="0" borderId="18" xfId="0" applyFont="1" applyBorder="1" applyAlignment="1" applyProtection="1">
      <alignment horizontal="centerContinuous"/>
      <protection hidden="1"/>
    </xf>
    <xf numFmtId="0" fontId="1" fillId="0" borderId="39" xfId="0" applyFont="1" applyBorder="1" applyAlignment="1" applyProtection="1">
      <alignment horizontal="centerContinuous"/>
      <protection hidden="1"/>
    </xf>
    <xf numFmtId="0" fontId="0" fillId="0" borderId="35" xfId="0" applyBorder="1" applyAlignment="1" applyProtection="1">
      <alignment horizontal="centerContinuous"/>
      <protection hidden="1"/>
    </xf>
    <xf numFmtId="2" fontId="0" fillId="0" borderId="22" xfId="0" applyNumberFormat="1" applyBorder="1" applyAlignment="1" applyProtection="1">
      <alignment horizontal="centerContinuous"/>
      <protection hidden="1"/>
    </xf>
    <xf numFmtId="0" fontId="0" fillId="0" borderId="51" xfId="0" applyBorder="1" applyAlignment="1" applyProtection="1">
      <alignment horizontal="centerContinuous"/>
      <protection hidden="1"/>
    </xf>
    <xf numFmtId="0" fontId="0" fillId="0" borderId="13" xfId="0" applyBorder="1" applyAlignment="1" applyProtection="1">
      <alignment horizontal="centerContinuous"/>
      <protection hidden="1"/>
    </xf>
    <xf numFmtId="0" fontId="0" fillId="0" borderId="40" xfId="0" applyBorder="1" applyAlignment="1" applyProtection="1">
      <alignment horizontal="centerContinuous"/>
      <protection hidden="1"/>
    </xf>
    <xf numFmtId="2" fontId="0" fillId="0" borderId="26" xfId="0" applyNumberFormat="1" applyBorder="1" applyAlignment="1" applyProtection="1">
      <alignment horizontal="centerContinuous"/>
      <protection hidden="1"/>
    </xf>
    <xf numFmtId="10" fontId="0" fillId="0" borderId="56" xfId="0" applyNumberFormat="1" applyBorder="1" applyAlignment="1" applyProtection="1">
      <alignment horizontal="centerContinuous"/>
      <protection hidden="1"/>
    </xf>
    <xf numFmtId="0" fontId="0" fillId="0" borderId="57" xfId="0" applyBorder="1" applyAlignment="1" applyProtection="1">
      <alignment horizontal="centerContinuous"/>
      <protection hidden="1"/>
    </xf>
    <xf numFmtId="2" fontId="0" fillId="0" borderId="55" xfId="0" applyNumberFormat="1" applyBorder="1" applyAlignment="1" applyProtection="1">
      <alignment horizontal="centerContinuous"/>
      <protection hidden="1"/>
    </xf>
    <xf numFmtId="0" fontId="0" fillId="0" borderId="52" xfId="0" applyBorder="1" applyAlignment="1" applyProtection="1">
      <alignment horizontal="centerContinuous"/>
      <protection hidden="1"/>
    </xf>
    <xf numFmtId="0" fontId="0" fillId="0" borderId="58" xfId="0" applyBorder="1" applyAlignment="1" applyProtection="1">
      <alignment horizontal="centerContinuous"/>
      <protection hidden="1"/>
    </xf>
    <xf numFmtId="2" fontId="0" fillId="0" borderId="29" xfId="0" applyNumberFormat="1" applyBorder="1" applyAlignment="1" applyProtection="1">
      <alignment horizontal="centerContinuous"/>
      <protection hidden="1"/>
    </xf>
    <xf numFmtId="49" fontId="16" fillId="0" borderId="12" xfId="0" applyNumberFormat="1" applyFont="1" applyFill="1" applyBorder="1" applyAlignment="1" applyProtection="1">
      <alignment horizontal="left"/>
      <protection hidden="1"/>
    </xf>
    <xf numFmtId="49" fontId="16" fillId="0" borderId="12" xfId="0" applyNumberFormat="1" applyFont="1" applyFill="1" applyBorder="1" applyAlignment="1" applyProtection="1">
      <alignment horizontal="centerContinuous"/>
      <protection hidden="1"/>
    </xf>
    <xf numFmtId="10" fontId="0" fillId="0" borderId="53" xfId="0" applyNumberFormat="1" applyBorder="1" applyAlignment="1" applyProtection="1">
      <alignment horizontal="centerContinuous"/>
      <protection hidden="1"/>
    </xf>
    <xf numFmtId="10" fontId="0" fillId="0" borderId="0" xfId="0" applyNumberFormat="1" applyAlignment="1" applyProtection="1">
      <alignment/>
      <protection hidden="1"/>
    </xf>
    <xf numFmtId="2" fontId="10" fillId="0" borderId="0" xfId="0" applyNumberFormat="1" applyFont="1" applyBorder="1" applyAlignment="1" applyProtection="1">
      <alignment horizontal="centerContinuous"/>
      <protection hidden="1"/>
    </xf>
    <xf numFmtId="10" fontId="1" fillId="0" borderId="38" xfId="0" applyNumberFormat="1" applyFont="1" applyBorder="1" applyAlignment="1" applyProtection="1">
      <alignment horizontal="centerContinuous" vertical="center"/>
      <protection hidden="1"/>
    </xf>
    <xf numFmtId="0" fontId="0" fillId="0" borderId="0" xfId="0" applyNumberFormat="1" applyFont="1" applyAlignment="1" applyProtection="1">
      <alignment horizontal="left"/>
      <protection hidden="1"/>
    </xf>
    <xf numFmtId="0" fontId="0" fillId="0" borderId="22" xfId="0" applyBorder="1" applyAlignment="1" applyProtection="1">
      <alignment horizontal="centerContinuous"/>
      <protection hidden="1"/>
    </xf>
    <xf numFmtId="2" fontId="16" fillId="0" borderId="59" xfId="68" applyNumberFormat="1" applyFont="1" applyFill="1" applyBorder="1" applyAlignment="1" applyProtection="1">
      <alignment horizontal="center"/>
      <protection hidden="1"/>
    </xf>
    <xf numFmtId="2" fontId="16" fillId="37" borderId="60" xfId="68" applyNumberFormat="1" applyFont="1" applyFill="1" applyBorder="1" applyAlignment="1" applyProtection="1">
      <alignment horizontal="center"/>
      <protection hidden="1"/>
    </xf>
    <xf numFmtId="10" fontId="16" fillId="36" borderId="61" xfId="68" applyNumberFormat="1" applyFont="1" applyFill="1" applyBorder="1" applyAlignment="1" applyProtection="1">
      <alignment horizontal="center"/>
      <protection locked="0"/>
    </xf>
    <xf numFmtId="2" fontId="16" fillId="0" borderId="60" xfId="68" applyNumberFormat="1" applyFont="1" applyFill="1" applyBorder="1" applyAlignment="1" applyProtection="1">
      <alignment horizontal="center"/>
      <protection hidden="1"/>
    </xf>
    <xf numFmtId="2" fontId="16" fillId="37" borderId="62" xfId="68" applyNumberFormat="1" applyFont="1" applyFill="1" applyBorder="1" applyAlignment="1" applyProtection="1">
      <alignment horizontal="center"/>
      <protection hidden="1"/>
    </xf>
    <xf numFmtId="10" fontId="16" fillId="0" borderId="63" xfId="68" applyNumberFormat="1" applyFont="1" applyFill="1" applyBorder="1" applyAlignment="1" applyProtection="1">
      <alignment horizontal="center"/>
      <protection hidden="1"/>
    </xf>
    <xf numFmtId="49" fontId="16" fillId="0" borderId="20" xfId="68" applyNumberFormat="1" applyFont="1" applyFill="1" applyBorder="1" applyAlignment="1" applyProtection="1">
      <alignment horizontal="center"/>
      <protection hidden="1"/>
    </xf>
    <xf numFmtId="49" fontId="16" fillId="0" borderId="23" xfId="68" applyNumberFormat="1" applyFont="1" applyFill="1" applyBorder="1" applyAlignment="1" applyProtection="1">
      <alignment horizontal="center"/>
      <protection hidden="1"/>
    </xf>
    <xf numFmtId="49" fontId="16" fillId="0" borderId="23" xfId="68" applyNumberFormat="1" applyFont="1" applyFill="1" applyBorder="1" applyAlignment="1" applyProtection="1">
      <alignment horizontal="centerContinuous"/>
      <protection hidden="1"/>
    </xf>
    <xf numFmtId="0" fontId="0" fillId="0" borderId="23" xfId="0" applyBorder="1" applyAlignment="1" applyProtection="1">
      <alignment/>
      <protection hidden="1"/>
    </xf>
    <xf numFmtId="49" fontId="16" fillId="0" borderId="24" xfId="68" applyNumberFormat="1" applyFont="1" applyFill="1" applyBorder="1" applyAlignment="1" applyProtection="1">
      <alignment horizontal="centerContinuous"/>
      <protection hidden="1"/>
    </xf>
    <xf numFmtId="49" fontId="8" fillId="0" borderId="27" xfId="68" applyNumberFormat="1" applyFont="1" applyFill="1" applyBorder="1" applyAlignment="1" applyProtection="1">
      <alignment horizontal="center"/>
      <protection hidden="1"/>
    </xf>
    <xf numFmtId="49" fontId="8" fillId="0" borderId="47" xfId="68" applyNumberFormat="1" applyFont="1" applyFill="1" applyBorder="1" applyAlignment="1" applyProtection="1">
      <alignment horizontal="center"/>
      <protection hidden="1"/>
    </xf>
    <xf numFmtId="49" fontId="8" fillId="0" borderId="47" xfId="68" applyNumberFormat="1" applyFont="1" applyFill="1" applyBorder="1" applyAlignment="1" applyProtection="1">
      <alignment/>
      <protection hidden="1"/>
    </xf>
    <xf numFmtId="0" fontId="0" fillId="0" borderId="47" xfId="0" applyBorder="1" applyAlignment="1" applyProtection="1">
      <alignment/>
      <protection hidden="1"/>
    </xf>
    <xf numFmtId="2" fontId="16" fillId="0" borderId="64" xfId="68" applyNumberFormat="1" applyFont="1" applyFill="1" applyBorder="1" applyAlignment="1" applyProtection="1">
      <alignment horizontal="centerContinuous"/>
      <protection hidden="1"/>
    </xf>
    <xf numFmtId="49" fontId="16" fillId="37" borderId="65" xfId="68" applyNumberFormat="1" applyFont="1" applyFill="1" applyBorder="1" applyAlignment="1" applyProtection="1">
      <alignment horizontal="center"/>
      <protection hidden="1"/>
    </xf>
    <xf numFmtId="49" fontId="16" fillId="37" borderId="61" xfId="68" applyNumberFormat="1" applyFont="1" applyFill="1" applyBorder="1" applyAlignment="1" applyProtection="1">
      <alignment horizontal="center"/>
      <protection hidden="1"/>
    </xf>
    <xf numFmtId="2" fontId="0" fillId="0" borderId="0" xfId="0" applyNumberFormat="1" applyFont="1" applyAlignment="1" applyProtection="1">
      <alignment vertical="center"/>
      <protection hidden="1"/>
    </xf>
    <xf numFmtId="2" fontId="0" fillId="0" borderId="0" xfId="0" applyNumberFormat="1" applyFont="1" applyAlignment="1" applyProtection="1">
      <alignment horizontal="centerContinuous" vertical="center"/>
      <protection hidden="1"/>
    </xf>
    <xf numFmtId="2" fontId="1" fillId="0" borderId="19" xfId="0" applyNumberFormat="1" applyFont="1" applyBorder="1" applyAlignment="1" applyProtection="1">
      <alignment horizontal="center" vertical="center"/>
      <protection hidden="1"/>
    </xf>
    <xf numFmtId="2" fontId="1" fillId="0" borderId="34" xfId="0" applyNumberFormat="1" applyFont="1" applyBorder="1" applyAlignment="1" applyProtection="1">
      <alignment horizontal="center" vertical="center"/>
      <protection hidden="1"/>
    </xf>
    <xf numFmtId="2" fontId="1" fillId="0" borderId="0" xfId="57" applyNumberFormat="1" applyFont="1" applyBorder="1" applyAlignment="1" applyProtection="1" quotePrefix="1">
      <alignment horizontal="centerContinuous" vertical="center"/>
      <protection hidden="1"/>
    </xf>
    <xf numFmtId="49" fontId="0" fillId="0" borderId="0" xfId="0" applyNumberFormat="1" applyFont="1" applyAlignment="1" applyProtection="1">
      <alignment horizontal="left"/>
      <protection hidden="1"/>
    </xf>
    <xf numFmtId="0" fontId="0" fillId="0" borderId="0" xfId="0" applyFont="1" applyAlignment="1" applyProtection="1">
      <alignment/>
      <protection hidden="1"/>
    </xf>
    <xf numFmtId="49" fontId="10" fillId="0" borderId="0" xfId="68" applyNumberFormat="1" applyFont="1" applyFill="1" applyBorder="1" applyAlignment="1" applyProtection="1">
      <alignment horizontal="centerContinuous"/>
      <protection hidden="1"/>
    </xf>
    <xf numFmtId="0" fontId="0" fillId="0" borderId="0" xfId="0" applyBorder="1" applyAlignment="1" applyProtection="1">
      <alignment horizontal="centerContinuous"/>
      <protection hidden="1"/>
    </xf>
    <xf numFmtId="10" fontId="14" fillId="0" borderId="0" xfId="68" applyNumberFormat="1" applyFont="1" applyFill="1" applyBorder="1" applyAlignment="1" applyProtection="1">
      <alignment horizontal="center"/>
      <protection locked="0"/>
    </xf>
    <xf numFmtId="10" fontId="14" fillId="0" borderId="0" xfId="68" applyNumberFormat="1" applyFont="1" applyFill="1" applyBorder="1" applyAlignment="1" applyProtection="1">
      <alignment horizontal="center"/>
      <protection hidden="1"/>
    </xf>
    <xf numFmtId="49" fontId="1" fillId="0" borderId="18" xfId="68" applyNumberFormat="1" applyFont="1" applyFill="1" applyBorder="1" applyAlignment="1" applyProtection="1">
      <alignment horizontal="centerContinuous"/>
      <protection hidden="1"/>
    </xf>
    <xf numFmtId="49" fontId="1" fillId="0" borderId="18" xfId="68" applyNumberFormat="1" applyFont="1" applyFill="1" applyBorder="1" applyAlignment="1" applyProtection="1">
      <alignment horizontal="centerContinuous" vertical="center"/>
      <protection hidden="1"/>
    </xf>
    <xf numFmtId="0" fontId="1" fillId="0" borderId="0" xfId="0" applyNumberFormat="1" applyFont="1" applyBorder="1" applyAlignment="1" applyProtection="1">
      <alignment horizontal="centerContinuous" vertical="center"/>
      <protection hidden="1"/>
    </xf>
    <xf numFmtId="10" fontId="8" fillId="0" borderId="52" xfId="0" applyNumberFormat="1" applyFont="1" applyBorder="1" applyAlignment="1" applyProtection="1">
      <alignment horizontal="centerContinuous"/>
      <protection locked="0"/>
    </xf>
    <xf numFmtId="10" fontId="8" fillId="0" borderId="53" xfId="0" applyNumberFormat="1" applyFont="1" applyBorder="1" applyAlignment="1" applyProtection="1">
      <alignment horizontal="centerContinuous"/>
      <protection locked="0"/>
    </xf>
    <xf numFmtId="2" fontId="8" fillId="0" borderId="39" xfId="0" applyNumberFormat="1" applyFont="1" applyBorder="1" applyAlignment="1" applyProtection="1">
      <alignment horizontal="center"/>
      <protection locked="0"/>
    </xf>
    <xf numFmtId="0" fontId="11" fillId="0" borderId="0" xfId="0" applyFont="1" applyFill="1" applyAlignment="1">
      <alignment/>
    </xf>
    <xf numFmtId="0" fontId="1" fillId="0" borderId="0" xfId="0" applyFont="1" applyFill="1" applyBorder="1" applyAlignment="1" applyProtection="1">
      <alignment/>
      <protection hidden="1"/>
    </xf>
    <xf numFmtId="49" fontId="11" fillId="0" borderId="0" xfId="0" applyNumberFormat="1" applyFont="1" applyFill="1" applyAlignment="1">
      <alignment horizontal="left"/>
    </xf>
    <xf numFmtId="49" fontId="11" fillId="0" borderId="0" xfId="0" applyNumberFormat="1" applyFont="1" applyFill="1" applyAlignment="1">
      <alignment/>
    </xf>
    <xf numFmtId="39" fontId="11" fillId="0" borderId="0" xfId="0" applyNumberFormat="1" applyFont="1" applyFill="1" applyAlignment="1">
      <alignment/>
    </xf>
    <xf numFmtId="9" fontId="11" fillId="0" borderId="0" xfId="0" applyNumberFormat="1" applyFont="1" applyFill="1" applyAlignment="1">
      <alignment/>
    </xf>
    <xf numFmtId="2" fontId="11" fillId="0" borderId="0" xfId="0" applyNumberFormat="1" applyFont="1" applyFill="1" applyAlignment="1">
      <alignment/>
    </xf>
    <xf numFmtId="182" fontId="11" fillId="0" borderId="0" xfId="0" applyNumberFormat="1" applyFont="1" applyFill="1" applyAlignment="1">
      <alignment/>
    </xf>
    <xf numFmtId="0" fontId="11" fillId="0" borderId="0" xfId="0" applyFont="1" applyFill="1" applyAlignment="1" applyProtection="1">
      <alignment/>
      <protection locked="0"/>
    </xf>
    <xf numFmtId="0" fontId="1" fillId="0" borderId="37" xfId="0" applyNumberFormat="1" applyFont="1" applyBorder="1" applyAlignment="1" applyProtection="1">
      <alignment horizontal="center" vertical="top"/>
      <protection hidden="1"/>
    </xf>
    <xf numFmtId="0" fontId="1" fillId="0" borderId="66" xfId="0" applyNumberFormat="1" applyFont="1" applyBorder="1" applyAlignment="1" applyProtection="1">
      <alignment/>
      <protection hidden="1"/>
    </xf>
    <xf numFmtId="0" fontId="1" fillId="0" borderId="67" xfId="0" applyNumberFormat="1" applyFont="1" applyBorder="1" applyAlignment="1" applyProtection="1">
      <alignment/>
      <protection hidden="1"/>
    </xf>
    <xf numFmtId="0" fontId="0" fillId="0" borderId="0" xfId="0" applyNumberFormat="1" applyFont="1" applyAlignment="1" applyProtection="1">
      <alignment vertical="top" wrapText="1"/>
      <protection hidden="1"/>
    </xf>
    <xf numFmtId="0" fontId="0" fillId="0" borderId="0" xfId="0" applyNumberFormat="1" applyFont="1" applyAlignment="1" applyProtection="1">
      <alignment horizontal="center" vertical="top" wrapText="1"/>
      <protection hidden="1"/>
    </xf>
    <xf numFmtId="0" fontId="1" fillId="0" borderId="19" xfId="0" applyNumberFormat="1" applyFont="1" applyBorder="1" applyAlignment="1" applyProtection="1">
      <alignment vertical="top" wrapText="1"/>
      <protection hidden="1"/>
    </xf>
    <xf numFmtId="0" fontId="1" fillId="0" borderId="34" xfId="0" applyNumberFormat="1" applyFont="1" applyBorder="1" applyAlignment="1" applyProtection="1">
      <alignment vertical="top" wrapText="1"/>
      <protection hidden="1"/>
    </xf>
    <xf numFmtId="0" fontId="1" fillId="0" borderId="0" xfId="0" applyNumberFormat="1" applyFont="1" applyBorder="1" applyAlignment="1" applyProtection="1" quotePrefix="1">
      <alignment horizontal="right" vertical="top" wrapText="1"/>
      <protection hidden="1"/>
    </xf>
    <xf numFmtId="0" fontId="1" fillId="0" borderId="0" xfId="0" applyNumberFormat="1" applyFont="1" applyBorder="1" applyAlignment="1" applyProtection="1">
      <alignment vertical="top" wrapText="1"/>
      <protection hidden="1"/>
    </xf>
    <xf numFmtId="0" fontId="1" fillId="0" borderId="18" xfId="0" applyNumberFormat="1" applyFont="1" applyBorder="1" applyAlignment="1" applyProtection="1">
      <alignment horizontal="right" vertical="top" wrapText="1"/>
      <protection hidden="1"/>
    </xf>
    <xf numFmtId="0" fontId="1" fillId="0" borderId="31" xfId="0" applyNumberFormat="1" applyFont="1" applyBorder="1" applyAlignment="1" applyProtection="1" quotePrefix="1">
      <alignment vertical="top" wrapText="1"/>
      <protection hidden="1"/>
    </xf>
    <xf numFmtId="0" fontId="0" fillId="0" borderId="0" xfId="0" applyAlignment="1" applyProtection="1">
      <alignment wrapText="1"/>
      <protection hidden="1"/>
    </xf>
    <xf numFmtId="0" fontId="0" fillId="0" borderId="0" xfId="0" applyNumberFormat="1" applyFont="1" applyAlignment="1" applyProtection="1">
      <alignment vertical="center" wrapText="1"/>
      <protection hidden="1"/>
    </xf>
    <xf numFmtId="4" fontId="0" fillId="0" borderId="0" xfId="0" applyNumberFormat="1" applyFont="1" applyAlignment="1" applyProtection="1">
      <alignment vertical="center" wrapText="1"/>
      <protection hidden="1"/>
    </xf>
    <xf numFmtId="0" fontId="0" fillId="0" borderId="59" xfId="0" applyNumberFormat="1" applyFont="1" applyBorder="1" applyAlignment="1" applyProtection="1">
      <alignment horizontal="center" vertical="center" wrapText="1"/>
      <protection hidden="1"/>
    </xf>
    <xf numFmtId="0" fontId="0" fillId="0" borderId="68" xfId="0" applyNumberFormat="1" applyFont="1" applyBorder="1" applyAlignment="1" applyProtection="1">
      <alignment horizontal="center" vertical="center" wrapText="1"/>
      <protection hidden="1"/>
    </xf>
    <xf numFmtId="49" fontId="1" fillId="0" borderId="23" xfId="0" applyNumberFormat="1" applyFont="1" applyBorder="1" applyAlignment="1" applyProtection="1">
      <alignment horizontal="center" vertical="center" wrapText="1"/>
      <protection hidden="1"/>
    </xf>
    <xf numFmtId="0" fontId="1" fillId="0" borderId="2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4" fontId="1" fillId="0" borderId="32" xfId="0" applyNumberFormat="1" applyFont="1" applyBorder="1" applyAlignment="1" applyProtection="1">
      <alignment horizontal="right" vertical="center" wrapText="1"/>
      <protection hidden="1"/>
    </xf>
    <xf numFmtId="0" fontId="0" fillId="0" borderId="0" xfId="0" applyNumberFormat="1" applyFont="1" applyBorder="1" applyAlignment="1" applyProtection="1">
      <alignment horizontal="center" vertical="center" wrapText="1"/>
      <protection hidden="1"/>
    </xf>
    <xf numFmtId="2" fontId="85" fillId="0" borderId="39" xfId="0" applyNumberFormat="1" applyFont="1" applyBorder="1" applyAlignment="1" applyProtection="1">
      <alignment horizontal="center"/>
      <protection locked="0"/>
    </xf>
    <xf numFmtId="10" fontId="0" fillId="0" borderId="40" xfId="0" applyNumberFormat="1" applyBorder="1" applyAlignment="1" applyProtection="1">
      <alignment horizontal="centerContinuous"/>
      <protection hidden="1"/>
    </xf>
    <xf numFmtId="2" fontId="0" fillId="0" borderId="36" xfId="0" applyNumberFormat="1" applyBorder="1" applyAlignment="1" applyProtection="1">
      <alignment horizontal="centerContinuous"/>
      <protection hidden="1"/>
    </xf>
    <xf numFmtId="2" fontId="0" fillId="0" borderId="60" xfId="0" applyNumberFormat="1" applyBorder="1" applyAlignment="1" applyProtection="1">
      <alignment horizontal="centerContinuous"/>
      <protection hidden="1"/>
    </xf>
    <xf numFmtId="0" fontId="0" fillId="0" borderId="61" xfId="0" applyBorder="1" applyAlignment="1" applyProtection="1">
      <alignment horizontal="centerContinuous"/>
      <protection hidden="1"/>
    </xf>
    <xf numFmtId="0" fontId="0" fillId="0" borderId="55" xfId="0" applyBorder="1" applyAlignment="1" applyProtection="1">
      <alignment horizontal="centerContinuous"/>
      <protection hidden="1"/>
    </xf>
    <xf numFmtId="0" fontId="1" fillId="0" borderId="52" xfId="0" applyFont="1" applyBorder="1" applyAlignment="1" applyProtection="1">
      <alignment horizontal="centerContinuous"/>
      <protection hidden="1"/>
    </xf>
    <xf numFmtId="0" fontId="1" fillId="0" borderId="53" xfId="0" applyFont="1" applyBorder="1" applyAlignment="1" applyProtection="1">
      <alignment horizontal="centerContinuous"/>
      <protection hidden="1"/>
    </xf>
    <xf numFmtId="10" fontId="8" fillId="0" borderId="69" xfId="0" applyNumberFormat="1" applyFont="1" applyBorder="1" applyAlignment="1" applyProtection="1">
      <alignment horizontal="centerContinuous"/>
      <protection locked="0"/>
    </xf>
    <xf numFmtId="0" fontId="0" fillId="0" borderId="36" xfId="0" applyBorder="1" applyAlignment="1" applyProtection="1">
      <alignment horizontal="centerContinuous"/>
      <protection hidden="1"/>
    </xf>
    <xf numFmtId="10" fontId="0" fillId="0" borderId="17" xfId="0" applyNumberFormat="1" applyBorder="1" applyAlignment="1" applyProtection="1">
      <alignment horizontal="centerContinuous"/>
      <protection hidden="1"/>
    </xf>
    <xf numFmtId="10" fontId="0" fillId="0" borderId="13" xfId="0" applyNumberFormat="1" applyBorder="1" applyAlignment="1" applyProtection="1">
      <alignment horizontal="centerContinuous"/>
      <protection hidden="1"/>
    </xf>
    <xf numFmtId="10" fontId="0" fillId="0" borderId="47" xfId="0" applyNumberFormat="1" applyBorder="1" applyAlignment="1" applyProtection="1">
      <alignment horizontal="left"/>
      <protection hidden="1"/>
    </xf>
    <xf numFmtId="0" fontId="0" fillId="0" borderId="57" xfId="0" applyBorder="1" applyAlignment="1" applyProtection="1">
      <alignment horizontal="left"/>
      <protection hidden="1"/>
    </xf>
    <xf numFmtId="0" fontId="0" fillId="0" borderId="47" xfId="0" applyFont="1" applyBorder="1" applyAlignment="1" applyProtection="1">
      <alignment horizontal="left"/>
      <protection hidden="1"/>
    </xf>
    <xf numFmtId="0" fontId="1" fillId="0" borderId="52" xfId="0" applyFont="1" applyBorder="1" applyAlignment="1" applyProtection="1">
      <alignment horizontal="center"/>
      <protection hidden="1"/>
    </xf>
    <xf numFmtId="0" fontId="0" fillId="0" borderId="18" xfId="0" applyFont="1" applyBorder="1" applyAlignment="1" applyProtection="1">
      <alignment horizontal="centerContinuous"/>
      <protection hidden="1"/>
    </xf>
    <xf numFmtId="0" fontId="0" fillId="0" borderId="12" xfId="0" applyFont="1" applyBorder="1" applyAlignment="1" applyProtection="1">
      <alignment/>
      <protection hidden="1"/>
    </xf>
    <xf numFmtId="0" fontId="0" fillId="0" borderId="0" xfId="0" applyNumberFormat="1" applyFont="1" applyAlignment="1" applyProtection="1">
      <alignment horizontal="left" vertical="top"/>
      <protection hidden="1"/>
    </xf>
    <xf numFmtId="0" fontId="0" fillId="0" borderId="0" xfId="0" applyNumberFormat="1" applyFont="1" applyAlignment="1" applyProtection="1">
      <alignment vertical="center"/>
      <protection hidden="1"/>
    </xf>
    <xf numFmtId="14" fontId="0" fillId="0" borderId="0" xfId="0" applyNumberFormat="1" applyFont="1" applyAlignment="1" applyProtection="1">
      <alignment horizontal="left" vertical="top" wrapText="1"/>
      <protection hidden="1"/>
    </xf>
    <xf numFmtId="0" fontId="0" fillId="0" borderId="0" xfId="0" applyNumberFormat="1" applyFont="1" applyAlignment="1" applyProtection="1">
      <alignment/>
      <protection hidden="1"/>
    </xf>
    <xf numFmtId="0" fontId="15" fillId="36" borderId="44" xfId="0" applyFont="1" applyFill="1" applyBorder="1" applyAlignment="1" applyProtection="1">
      <alignment horizontal="centerContinuous"/>
      <protection hidden="1"/>
    </xf>
    <xf numFmtId="49" fontId="0" fillId="0" borderId="12" xfId="0" applyNumberFormat="1" applyFont="1" applyFill="1" applyBorder="1" applyAlignment="1" applyProtection="1">
      <alignment/>
      <protection hidden="1"/>
    </xf>
    <xf numFmtId="49" fontId="0" fillId="0" borderId="0" xfId="0" applyNumberFormat="1" applyFont="1" applyFill="1" applyBorder="1" applyAlignment="1" applyProtection="1">
      <alignment/>
      <protection hidden="1"/>
    </xf>
    <xf numFmtId="2" fontId="0" fillId="0" borderId="0" xfId="0" applyNumberFormat="1" applyFont="1" applyFill="1" applyBorder="1" applyAlignment="1" applyProtection="1">
      <alignment/>
      <protection hidden="1"/>
    </xf>
    <xf numFmtId="49" fontId="0" fillId="0" borderId="41" xfId="0" applyNumberFormat="1" applyFont="1" applyFill="1" applyBorder="1" applyAlignment="1" applyProtection="1">
      <alignment/>
      <protection hidden="1"/>
    </xf>
    <xf numFmtId="49" fontId="0" fillId="0" borderId="0" xfId="0" applyNumberFormat="1" applyFont="1" applyFill="1" applyBorder="1" applyAlignment="1" applyProtection="1">
      <alignment horizontal="left"/>
      <protection hidden="1"/>
    </xf>
    <xf numFmtId="49" fontId="0" fillId="0" borderId="0" xfId="68" applyNumberFormat="1" applyFont="1" applyFill="1" applyBorder="1" applyAlignment="1" applyProtection="1">
      <alignment/>
      <protection hidden="1"/>
    </xf>
    <xf numFmtId="49" fontId="0" fillId="0" borderId="27" xfId="68" applyNumberFormat="1" applyFont="1" applyFill="1" applyBorder="1" applyAlignment="1" applyProtection="1">
      <alignment horizontal="center"/>
      <protection hidden="1"/>
    </xf>
    <xf numFmtId="49" fontId="0" fillId="0" borderId="47" xfId="68" applyNumberFormat="1" applyFont="1" applyFill="1" applyBorder="1" applyAlignment="1" applyProtection="1">
      <alignment horizontal="center"/>
      <protection hidden="1"/>
    </xf>
    <xf numFmtId="49" fontId="0" fillId="0" borderId="47" xfId="68" applyNumberFormat="1" applyFont="1" applyFill="1" applyBorder="1" applyAlignment="1" applyProtection="1">
      <alignment/>
      <protection hidden="1"/>
    </xf>
    <xf numFmtId="49" fontId="0" fillId="0" borderId="64" xfId="68" applyNumberFormat="1" applyFont="1" applyFill="1" applyBorder="1" applyAlignment="1" applyProtection="1">
      <alignment horizontal="centerContinuous"/>
      <protection hidden="1"/>
    </xf>
    <xf numFmtId="49" fontId="0" fillId="0" borderId="0" xfId="68" applyNumberFormat="1" applyFont="1" applyFill="1" applyBorder="1" applyAlignment="1" applyProtection="1">
      <alignment horizontal="centerContinuous"/>
      <protection hidden="1"/>
    </xf>
    <xf numFmtId="49" fontId="0" fillId="0" borderId="41" xfId="68" applyNumberFormat="1" applyFont="1" applyFill="1" applyBorder="1" applyAlignment="1" applyProtection="1">
      <alignment/>
      <protection hidden="1"/>
    </xf>
    <xf numFmtId="49" fontId="0" fillId="0" borderId="64" xfId="68" applyNumberFormat="1" applyFont="1" applyFill="1" applyBorder="1" applyAlignment="1" applyProtection="1">
      <alignment/>
      <protection hidden="1"/>
    </xf>
    <xf numFmtId="49" fontId="0" fillId="0" borderId="70" xfId="68" applyNumberFormat="1" applyFont="1" applyFill="1" applyBorder="1" applyAlignment="1" applyProtection="1">
      <alignment horizontal="center"/>
      <protection hidden="1"/>
    </xf>
    <xf numFmtId="49" fontId="0" fillId="0" borderId="30" xfId="68" applyNumberFormat="1" applyFont="1" applyFill="1" applyBorder="1" applyAlignment="1" applyProtection="1">
      <alignment horizontal="center"/>
      <protection hidden="1"/>
    </xf>
    <xf numFmtId="49" fontId="0" fillId="0" borderId="30" xfId="68" applyNumberFormat="1" applyFont="1" applyFill="1" applyBorder="1" applyAlignment="1" applyProtection="1">
      <alignment/>
      <protection hidden="1"/>
    </xf>
    <xf numFmtId="49" fontId="0" fillId="0" borderId="71" xfId="68" applyNumberFormat="1" applyFont="1" applyFill="1" applyBorder="1" applyAlignment="1" applyProtection="1">
      <alignment/>
      <protection hidden="1"/>
    </xf>
    <xf numFmtId="2" fontId="0" fillId="0" borderId="0" xfId="68" applyNumberFormat="1" applyFont="1" applyFill="1" applyBorder="1" applyAlignment="1" applyProtection="1">
      <alignment/>
      <protection hidden="1"/>
    </xf>
    <xf numFmtId="2" fontId="0" fillId="0" borderId="0" xfId="68" applyNumberFormat="1" applyFont="1" applyFill="1" applyBorder="1" applyAlignment="1" applyProtection="1">
      <alignment horizontal="centerContinuous"/>
      <protection hidden="1"/>
    </xf>
    <xf numFmtId="49" fontId="0" fillId="0" borderId="41" xfId="68" applyNumberFormat="1" applyFont="1" applyFill="1" applyBorder="1" applyAlignment="1" applyProtection="1">
      <alignment horizontal="centerContinuous"/>
      <protection hidden="1"/>
    </xf>
    <xf numFmtId="49" fontId="0" fillId="0" borderId="37" xfId="68" applyNumberFormat="1" applyFont="1" applyFill="1" applyBorder="1" applyAlignment="1" applyProtection="1">
      <alignment horizontal="centerContinuous"/>
      <protection hidden="1"/>
    </xf>
    <xf numFmtId="49" fontId="0" fillId="0" borderId="18" xfId="68" applyNumberFormat="1" applyFont="1" applyFill="1" applyBorder="1" applyAlignment="1" applyProtection="1">
      <alignment horizontal="centerContinuous" vertical="center"/>
      <protection hidden="1"/>
    </xf>
    <xf numFmtId="49" fontId="0" fillId="0" borderId="38" xfId="68" applyNumberFormat="1" applyFont="1" applyFill="1" applyBorder="1" applyAlignment="1" applyProtection="1">
      <alignment horizontal="centerContinuous"/>
      <protection hidden="1"/>
    </xf>
    <xf numFmtId="49" fontId="0" fillId="0" borderId="37" xfId="68" applyNumberFormat="1" applyFont="1" applyFill="1" applyBorder="1" applyAlignment="1" applyProtection="1">
      <alignment horizontal="centerContinuous" vertical="center"/>
      <protection hidden="1"/>
    </xf>
    <xf numFmtId="49" fontId="0" fillId="0" borderId="38" xfId="68" applyNumberFormat="1" applyFont="1" applyFill="1" applyBorder="1" applyAlignment="1" applyProtection="1">
      <alignment horizontal="centerContinuous" vertical="center"/>
      <protection hidden="1"/>
    </xf>
    <xf numFmtId="49" fontId="0" fillId="0" borderId="18" xfId="68" applyNumberFormat="1" applyFont="1" applyFill="1" applyBorder="1" applyAlignment="1" applyProtection="1">
      <alignment horizontal="centerContinuous"/>
      <protection hidden="1"/>
    </xf>
    <xf numFmtId="49" fontId="0" fillId="0" borderId="12" xfId="68" applyNumberFormat="1" applyFont="1" applyFill="1" applyBorder="1" applyAlignment="1" applyProtection="1">
      <alignment horizontal="centerContinuous"/>
      <protection hidden="1"/>
    </xf>
    <xf numFmtId="0" fontId="0" fillId="0" borderId="55" xfId="0" applyFont="1" applyBorder="1" applyAlignment="1" applyProtection="1">
      <alignment horizontal="left"/>
      <protection hidden="1"/>
    </xf>
    <xf numFmtId="181" fontId="11" fillId="0" borderId="12" xfId="68" applyNumberFormat="1" applyFont="1" applyBorder="1" applyAlignment="1" applyProtection="1">
      <alignment horizontal="centerContinuous"/>
      <protection/>
    </xf>
    <xf numFmtId="10" fontId="11" fillId="0" borderId="0" xfId="68" applyNumberFormat="1" applyFont="1" applyBorder="1" applyAlignment="1" applyProtection="1">
      <alignment horizontal="centerContinuous"/>
      <protection/>
    </xf>
    <xf numFmtId="39" fontId="11" fillId="0" borderId="0" xfId="68" applyNumberFormat="1" applyFont="1" applyBorder="1" applyAlignment="1" applyProtection="1">
      <alignment horizontal="centerContinuous"/>
      <protection/>
    </xf>
    <xf numFmtId="10" fontId="27" fillId="34" borderId="49" xfId="0" applyNumberFormat="1" applyFont="1" applyFill="1" applyBorder="1" applyAlignment="1" applyProtection="1">
      <alignment/>
      <protection/>
    </xf>
    <xf numFmtId="49" fontId="11" fillId="0" borderId="14" xfId="0" applyNumberFormat="1" applyFont="1" applyFill="1" applyBorder="1" applyAlignment="1" applyProtection="1">
      <alignment horizontal="left"/>
      <protection/>
    </xf>
    <xf numFmtId="0" fontId="11" fillId="0" borderId="13" xfId="0" applyNumberFormat="1" applyFont="1" applyFill="1" applyBorder="1" applyAlignment="1" applyProtection="1">
      <alignment/>
      <protection/>
    </xf>
    <xf numFmtId="0" fontId="27" fillId="0" borderId="46" xfId="0" applyFont="1" applyFill="1" applyBorder="1" applyAlignment="1" applyProtection="1" quotePrefix="1">
      <alignment horizontal="left"/>
      <protection/>
    </xf>
    <xf numFmtId="181" fontId="18" fillId="0" borderId="14" xfId="68" applyNumberFormat="1" applyFont="1" applyFill="1" applyBorder="1" applyAlignment="1" applyProtection="1">
      <alignment/>
      <protection hidden="1"/>
    </xf>
    <xf numFmtId="191" fontId="11" fillId="0" borderId="13" xfId="68" applyNumberFormat="1" applyFont="1" applyFill="1" applyBorder="1" applyAlignment="1" applyProtection="1">
      <alignment/>
      <protection hidden="1"/>
    </xf>
    <xf numFmtId="39" fontId="19" fillId="0" borderId="15" xfId="68" applyNumberFormat="1" applyFont="1" applyFill="1" applyBorder="1" applyAlignment="1" applyProtection="1">
      <alignment horizontal="centerContinuous"/>
      <protection/>
    </xf>
    <xf numFmtId="17" fontId="0" fillId="0" borderId="0" xfId="0" applyNumberFormat="1" applyFont="1" applyAlignment="1" applyProtection="1">
      <alignment horizontal="right" vertical="center"/>
      <protection hidden="1"/>
    </xf>
    <xf numFmtId="0" fontId="0" fillId="38" borderId="60" xfId="0" applyNumberFormat="1" applyFont="1" applyFill="1" applyBorder="1" applyAlignment="1" applyProtection="1">
      <alignment horizontal="center" vertical="center" wrapText="1"/>
      <protection hidden="1"/>
    </xf>
    <xf numFmtId="0" fontId="1" fillId="38" borderId="0" xfId="0" applyNumberFormat="1" applyFont="1" applyFill="1" applyBorder="1" applyAlignment="1" applyProtection="1">
      <alignment horizontal="center" vertical="center" wrapText="1"/>
      <protection hidden="1"/>
    </xf>
    <xf numFmtId="0" fontId="7" fillId="38" borderId="0" xfId="0" applyFont="1" applyFill="1" applyBorder="1" applyAlignment="1">
      <alignment horizontal="center" vertical="center"/>
    </xf>
    <xf numFmtId="0" fontId="7" fillId="38" borderId="0" xfId="0" applyFont="1" applyFill="1" applyBorder="1" applyAlignment="1">
      <alignment horizontal="left" vertical="center"/>
    </xf>
    <xf numFmtId="0" fontId="31" fillId="38" borderId="0" xfId="0" applyFont="1" applyFill="1" applyBorder="1" applyAlignment="1">
      <alignment/>
    </xf>
    <xf numFmtId="0" fontId="0" fillId="38" borderId="0" xfId="0" applyFill="1" applyBorder="1" applyAlignment="1">
      <alignment/>
    </xf>
    <xf numFmtId="0" fontId="4" fillId="38" borderId="0" xfId="0" applyFont="1" applyFill="1" applyBorder="1" applyAlignment="1">
      <alignment horizontal="center"/>
    </xf>
    <xf numFmtId="0" fontId="6" fillId="38" borderId="0" xfId="0" applyFont="1" applyFill="1" applyBorder="1" applyAlignment="1">
      <alignment/>
    </xf>
    <xf numFmtId="0" fontId="34" fillId="38" borderId="0" xfId="0" applyFont="1" applyFill="1" applyBorder="1" applyAlignment="1">
      <alignment horizontal="center" vertical="center"/>
    </xf>
    <xf numFmtId="2" fontId="34" fillId="38" borderId="0" xfId="0" applyNumberFormat="1" applyFont="1" applyFill="1" applyBorder="1" applyAlignment="1">
      <alignment horizontal="center" vertical="center"/>
    </xf>
    <xf numFmtId="195" fontId="34" fillId="38" borderId="0" xfId="0" applyNumberFormat="1" applyFont="1" applyFill="1" applyBorder="1" applyAlignment="1">
      <alignment horizontal="center" vertical="center"/>
    </xf>
    <xf numFmtId="0" fontId="4" fillId="38" borderId="0" xfId="0" applyFont="1" applyFill="1" applyBorder="1" applyAlignment="1">
      <alignment horizontal="center" vertical="center"/>
    </xf>
    <xf numFmtId="10" fontId="34" fillId="38" borderId="0" xfId="0" applyNumberFormat="1" applyFont="1" applyFill="1" applyBorder="1" applyAlignment="1">
      <alignment horizontal="center" vertical="center"/>
    </xf>
    <xf numFmtId="49" fontId="0" fillId="38" borderId="13" xfId="0" applyNumberFormat="1" applyFont="1" applyFill="1" applyBorder="1" applyAlignment="1" applyProtection="1">
      <alignment horizontal="center" vertical="center" wrapText="1"/>
      <protection hidden="1"/>
    </xf>
    <xf numFmtId="0" fontId="0" fillId="38" borderId="72" xfId="0" applyNumberFormat="1" applyFont="1" applyFill="1" applyBorder="1" applyAlignment="1" applyProtection="1">
      <alignment horizontal="center" vertical="center"/>
      <protection hidden="1"/>
    </xf>
    <xf numFmtId="3" fontId="0" fillId="38" borderId="73" xfId="0" applyNumberFormat="1" applyFont="1" applyFill="1" applyBorder="1" applyAlignment="1" applyProtection="1">
      <alignment horizontal="center" vertical="center" wrapText="1"/>
      <protection hidden="1"/>
    </xf>
    <xf numFmtId="49" fontId="1" fillId="38" borderId="13" xfId="0" applyNumberFormat="1" applyFont="1" applyFill="1" applyBorder="1" applyAlignment="1" applyProtection="1">
      <alignment horizontal="center" vertical="center" wrapText="1"/>
      <protection hidden="1"/>
    </xf>
    <xf numFmtId="0" fontId="1" fillId="38" borderId="74" xfId="0" applyNumberFormat="1" applyFont="1" applyFill="1" applyBorder="1" applyAlignment="1" applyProtection="1">
      <alignment vertical="top"/>
      <protection hidden="1"/>
    </xf>
    <xf numFmtId="49" fontId="0" fillId="38" borderId="73" xfId="0" applyNumberFormat="1" applyFont="1" applyFill="1" applyBorder="1" applyAlignment="1" applyProtection="1">
      <alignment horizontal="center" vertical="center" wrapText="1"/>
      <protection hidden="1"/>
    </xf>
    <xf numFmtId="0" fontId="0" fillId="38" borderId="14" xfId="0" applyNumberFormat="1" applyFont="1" applyFill="1" applyBorder="1" applyAlignment="1" applyProtection="1">
      <alignment vertical="center" wrapText="1"/>
      <protection hidden="1"/>
    </xf>
    <xf numFmtId="0" fontId="0" fillId="38" borderId="27" xfId="0" applyNumberFormat="1" applyFont="1" applyFill="1" applyBorder="1" applyAlignment="1" applyProtection="1">
      <alignment horizontal="center" vertical="center" wrapText="1"/>
      <protection hidden="1"/>
    </xf>
    <xf numFmtId="4" fontId="0" fillId="38" borderId="27" xfId="0" applyNumberFormat="1" applyFont="1" applyFill="1" applyBorder="1" applyAlignment="1" applyProtection="1">
      <alignment vertical="center" wrapText="1"/>
      <protection locked="0"/>
    </xf>
    <xf numFmtId="0" fontId="0" fillId="38" borderId="73" xfId="0" applyNumberFormat="1" applyFont="1" applyFill="1" applyBorder="1" applyAlignment="1" applyProtection="1">
      <alignment horizontal="center" vertical="center" wrapText="1"/>
      <protection hidden="1"/>
    </xf>
    <xf numFmtId="0" fontId="0" fillId="38" borderId="62" xfId="0" applyNumberFormat="1" applyFont="1" applyFill="1" applyBorder="1" applyAlignment="1" applyProtection="1">
      <alignment horizontal="center" vertical="center" wrapText="1"/>
      <protection hidden="1"/>
    </xf>
    <xf numFmtId="0" fontId="0" fillId="38" borderId="75" xfId="0" applyNumberFormat="1" applyFont="1" applyFill="1" applyBorder="1" applyAlignment="1" applyProtection="1">
      <alignment horizontal="center" vertical="center" wrapText="1"/>
      <protection hidden="1"/>
    </xf>
    <xf numFmtId="0" fontId="1" fillId="38" borderId="30" xfId="0" applyNumberFormat="1" applyFont="1" applyFill="1" applyBorder="1" applyAlignment="1" applyProtection="1">
      <alignment horizontal="right" vertical="center" wrapText="1"/>
      <protection hidden="1"/>
    </xf>
    <xf numFmtId="0" fontId="0" fillId="38" borderId="0" xfId="0" applyNumberFormat="1" applyFont="1" applyFill="1" applyBorder="1" applyAlignment="1" applyProtection="1">
      <alignment horizontal="center" vertical="center" wrapText="1"/>
      <protection hidden="1"/>
    </xf>
    <xf numFmtId="0" fontId="0" fillId="38" borderId="59" xfId="0" applyNumberFormat="1" applyFont="1" applyFill="1" applyBorder="1" applyAlignment="1" applyProtection="1">
      <alignment horizontal="center" vertical="center" wrapText="1"/>
      <protection hidden="1"/>
    </xf>
    <xf numFmtId="0" fontId="0" fillId="38" borderId="68" xfId="0" applyNumberFormat="1" applyFont="1" applyFill="1" applyBorder="1" applyAlignment="1" applyProtection="1">
      <alignment horizontal="center" vertical="center" wrapText="1"/>
      <protection hidden="1"/>
    </xf>
    <xf numFmtId="49" fontId="1" fillId="38" borderId="23" xfId="0" applyNumberFormat="1" applyFont="1" applyFill="1" applyBorder="1" applyAlignment="1" applyProtection="1">
      <alignment horizontal="center" vertical="center" wrapText="1"/>
      <protection hidden="1"/>
    </xf>
    <xf numFmtId="0" fontId="1" fillId="38" borderId="20" xfId="0" applyNumberFormat="1" applyFont="1" applyFill="1" applyBorder="1" applyAlignment="1" applyProtection="1">
      <alignment vertical="center" wrapText="1"/>
      <protection hidden="1"/>
    </xf>
    <xf numFmtId="0" fontId="1" fillId="38" borderId="14" xfId="0" applyNumberFormat="1" applyFont="1" applyFill="1" applyBorder="1" applyAlignment="1" applyProtection="1">
      <alignment vertical="center" wrapText="1"/>
      <protection hidden="1"/>
    </xf>
    <xf numFmtId="0" fontId="0" fillId="38" borderId="76" xfId="0" applyNumberFormat="1" applyFont="1" applyFill="1" applyBorder="1" applyAlignment="1" applyProtection="1">
      <alignment vertical="top"/>
      <protection hidden="1"/>
    </xf>
    <xf numFmtId="0" fontId="0" fillId="38" borderId="76" xfId="0" applyNumberFormat="1" applyFont="1" applyFill="1" applyBorder="1" applyAlignment="1" applyProtection="1">
      <alignment horizontal="center" vertical="center"/>
      <protection hidden="1"/>
    </xf>
    <xf numFmtId="0" fontId="0" fillId="38" borderId="14" xfId="0" applyNumberFormat="1" applyFont="1" applyFill="1" applyBorder="1" applyAlignment="1" applyProtection="1">
      <alignment horizontal="center" vertical="center"/>
      <protection hidden="1"/>
    </xf>
    <xf numFmtId="0" fontId="35" fillId="38" borderId="73" xfId="44" applyNumberFormat="1" applyFont="1" applyFill="1" applyBorder="1" applyAlignment="1" applyProtection="1">
      <alignment horizontal="center" vertical="center" wrapText="1"/>
      <protection hidden="1"/>
    </xf>
    <xf numFmtId="191" fontId="18" fillId="34" borderId="14" xfId="68" applyNumberFormat="1" applyFont="1" applyFill="1" applyBorder="1" applyAlignment="1" applyProtection="1">
      <alignment/>
      <protection locked="0"/>
    </xf>
    <xf numFmtId="191" fontId="11" fillId="34" borderId="13" xfId="68" applyNumberFormat="1" applyFont="1" applyFill="1" applyBorder="1" applyAlignment="1" applyProtection="1">
      <alignment/>
      <protection hidden="1"/>
    </xf>
    <xf numFmtId="9" fontId="12" fillId="39" borderId="12" xfId="68" applyNumberFormat="1" applyFont="1" applyFill="1" applyBorder="1" applyAlignment="1" applyProtection="1">
      <alignment/>
      <protection hidden="1"/>
    </xf>
    <xf numFmtId="9" fontId="12" fillId="39" borderId="0" xfId="68" applyNumberFormat="1" applyFont="1" applyFill="1" applyBorder="1" applyAlignment="1" applyProtection="1">
      <alignment/>
      <protection hidden="1"/>
    </xf>
    <xf numFmtId="10" fontId="12" fillId="39" borderId="0" xfId="68" applyNumberFormat="1" applyFont="1" applyFill="1" applyBorder="1" applyAlignment="1" applyProtection="1">
      <alignment/>
      <protection hidden="1"/>
    </xf>
    <xf numFmtId="177" fontId="12" fillId="39" borderId="0" xfId="68" applyFont="1" applyFill="1" applyBorder="1" applyAlignment="1" applyProtection="1">
      <alignment/>
      <protection hidden="1"/>
    </xf>
    <xf numFmtId="9" fontId="12" fillId="40" borderId="12" xfId="68" applyNumberFormat="1" applyFont="1" applyFill="1" applyBorder="1" applyAlignment="1" applyProtection="1">
      <alignment/>
      <protection hidden="1"/>
    </xf>
    <xf numFmtId="9" fontId="12" fillId="40" borderId="0" xfId="68" applyNumberFormat="1" applyFont="1" applyFill="1" applyBorder="1" applyAlignment="1" applyProtection="1">
      <alignment/>
      <protection hidden="1"/>
    </xf>
    <xf numFmtId="0" fontId="10" fillId="38" borderId="0" xfId="0" applyNumberFormat="1" applyFont="1" applyFill="1" applyBorder="1" applyAlignment="1" applyProtection="1">
      <alignment vertical="top"/>
      <protection hidden="1"/>
    </xf>
    <xf numFmtId="0" fontId="0" fillId="38" borderId="0" xfId="0" applyNumberFormat="1" applyFont="1" applyFill="1" applyBorder="1" applyAlignment="1" applyProtection="1">
      <alignment vertical="top"/>
      <protection hidden="1"/>
    </xf>
    <xf numFmtId="0" fontId="0" fillId="38" borderId="0" xfId="0" applyNumberFormat="1" applyFont="1" applyFill="1" applyBorder="1" applyAlignment="1" applyProtection="1">
      <alignment vertical="center"/>
      <protection hidden="1"/>
    </xf>
    <xf numFmtId="0" fontId="0" fillId="38" borderId="0" xfId="0" applyNumberFormat="1" applyFont="1" applyFill="1" applyBorder="1" applyAlignment="1" applyProtection="1">
      <alignment horizontal="center" vertical="center"/>
      <protection hidden="1"/>
    </xf>
    <xf numFmtId="4" fontId="0" fillId="38" borderId="0" xfId="0" applyNumberFormat="1" applyFont="1" applyFill="1" applyBorder="1" applyAlignment="1" applyProtection="1">
      <alignment horizontal="right" vertical="center"/>
      <protection hidden="1"/>
    </xf>
    <xf numFmtId="4" fontId="0" fillId="38" borderId="0" xfId="0" applyNumberFormat="1" applyFont="1" applyFill="1" applyBorder="1" applyAlignment="1" applyProtection="1">
      <alignment horizontal="right"/>
      <protection hidden="1"/>
    </xf>
    <xf numFmtId="0" fontId="0" fillId="38" borderId="0" xfId="0" applyFill="1" applyAlignment="1">
      <alignment/>
    </xf>
    <xf numFmtId="0" fontId="0" fillId="38" borderId="0" xfId="0" applyNumberFormat="1" applyFont="1" applyFill="1" applyBorder="1" applyAlignment="1" applyProtection="1" quotePrefix="1">
      <alignment horizontal="left" vertical="top"/>
      <protection hidden="1"/>
    </xf>
    <xf numFmtId="0" fontId="32" fillId="38" borderId="0" xfId="0" applyNumberFormat="1" applyFont="1" applyFill="1" applyBorder="1" applyAlignment="1" applyProtection="1">
      <alignment horizontal="centerContinuous" vertical="top"/>
      <protection hidden="1"/>
    </xf>
    <xf numFmtId="0" fontId="0" fillId="38" borderId="0" xfId="0" applyNumberFormat="1" applyFont="1" applyFill="1" applyBorder="1" applyAlignment="1" applyProtection="1">
      <alignment horizontal="centerContinuous" vertical="top"/>
      <protection hidden="1"/>
    </xf>
    <xf numFmtId="0" fontId="0" fillId="38" borderId="0" xfId="0" applyNumberFormat="1" applyFont="1" applyFill="1" applyBorder="1" applyAlignment="1" applyProtection="1">
      <alignment horizontal="centerContinuous" vertical="center"/>
      <protection hidden="1"/>
    </xf>
    <xf numFmtId="4" fontId="0" fillId="38" borderId="0" xfId="0" applyNumberFormat="1" applyFont="1" applyFill="1" applyBorder="1" applyAlignment="1" applyProtection="1">
      <alignment horizontal="centerContinuous" vertical="center"/>
      <protection hidden="1"/>
    </xf>
    <xf numFmtId="4" fontId="0" fillId="38" borderId="0" xfId="0" applyNumberFormat="1" applyFont="1" applyFill="1" applyBorder="1" applyAlignment="1" applyProtection="1">
      <alignment horizontal="centerContinuous"/>
      <protection hidden="1"/>
    </xf>
    <xf numFmtId="0" fontId="0" fillId="38" borderId="0" xfId="0" applyNumberFormat="1" applyFont="1" applyFill="1" applyBorder="1" applyAlignment="1" applyProtection="1">
      <alignment horizontal="left" vertical="top"/>
      <protection hidden="1"/>
    </xf>
    <xf numFmtId="0" fontId="0" fillId="38" borderId="0" xfId="0" applyNumberFormat="1" applyFont="1" applyFill="1" applyBorder="1" applyAlignment="1" applyProtection="1">
      <alignment/>
      <protection hidden="1"/>
    </xf>
    <xf numFmtId="4" fontId="0" fillId="38" borderId="0" xfId="0" applyNumberFormat="1" applyFont="1" applyFill="1" applyBorder="1" applyAlignment="1" applyProtection="1">
      <alignment vertical="center"/>
      <protection hidden="1"/>
    </xf>
    <xf numFmtId="0" fontId="0" fillId="38" borderId="0" xfId="0" applyNumberFormat="1" applyFill="1" applyBorder="1" applyAlignment="1" applyProtection="1">
      <alignment vertical="top"/>
      <protection hidden="1"/>
    </xf>
    <xf numFmtId="0" fontId="0" fillId="38" borderId="0" xfId="0" applyFill="1" applyBorder="1" applyAlignment="1" applyProtection="1">
      <alignment/>
      <protection hidden="1"/>
    </xf>
    <xf numFmtId="0" fontId="0" fillId="38" borderId="0" xfId="0" applyFill="1" applyAlignment="1" applyProtection="1">
      <alignment vertical="center"/>
      <protection hidden="1"/>
    </xf>
    <xf numFmtId="0" fontId="7" fillId="38" borderId="73" xfId="0" applyFont="1" applyFill="1" applyBorder="1" applyAlignment="1">
      <alignment horizontal="left" vertical="center"/>
    </xf>
    <xf numFmtId="0" fontId="7" fillId="38" borderId="27" xfId="0" applyFont="1" applyFill="1" applyBorder="1" applyAlignment="1">
      <alignment horizontal="left" vertical="center"/>
    </xf>
    <xf numFmtId="0" fontId="31" fillId="38" borderId="47" xfId="0" applyFont="1" applyFill="1" applyBorder="1" applyAlignment="1">
      <alignment/>
    </xf>
    <xf numFmtId="0" fontId="31" fillId="38" borderId="64" xfId="0" applyFont="1" applyFill="1" applyBorder="1" applyAlignment="1">
      <alignment/>
    </xf>
    <xf numFmtId="0" fontId="31" fillId="38" borderId="27" xfId="0" applyFont="1" applyFill="1" applyBorder="1" applyAlignment="1">
      <alignment/>
    </xf>
    <xf numFmtId="0" fontId="7" fillId="38" borderId="64" xfId="0" applyFont="1" applyFill="1" applyBorder="1" applyAlignment="1">
      <alignment horizontal="right" vertical="center"/>
    </xf>
    <xf numFmtId="0" fontId="7" fillId="38" borderId="73" xfId="0" applyFont="1" applyFill="1" applyBorder="1" applyAlignment="1">
      <alignment horizontal="right" vertical="center"/>
    </xf>
    <xf numFmtId="0" fontId="7" fillId="38" borderId="73" xfId="0" applyFont="1" applyFill="1" applyBorder="1" applyAlignment="1">
      <alignment horizontal="center" vertical="center"/>
    </xf>
    <xf numFmtId="0" fontId="1" fillId="38" borderId="12" xfId="0" applyNumberFormat="1" applyFont="1" applyFill="1" applyBorder="1" applyAlignment="1" applyProtection="1">
      <alignment vertical="center" wrapText="1"/>
      <protection hidden="1"/>
    </xf>
    <xf numFmtId="0" fontId="0" fillId="38" borderId="73" xfId="0" applyNumberFormat="1" applyFont="1" applyFill="1" applyBorder="1" applyAlignment="1" applyProtection="1">
      <alignment vertical="center" wrapText="1"/>
      <protection hidden="1"/>
    </xf>
    <xf numFmtId="0" fontId="0" fillId="38" borderId="73" xfId="0" applyNumberFormat="1" applyFont="1" applyFill="1" applyBorder="1" applyAlignment="1" applyProtection="1">
      <alignment horizontal="center" vertical="center"/>
      <protection hidden="1"/>
    </xf>
    <xf numFmtId="0" fontId="1" fillId="38" borderId="73" xfId="0" applyNumberFormat="1" applyFont="1" applyFill="1" applyBorder="1" applyAlignment="1" applyProtection="1">
      <alignment vertical="center" wrapText="1"/>
      <protection hidden="1"/>
    </xf>
    <xf numFmtId="0" fontId="0" fillId="38" borderId="74" xfId="0" applyNumberFormat="1" applyFont="1" applyFill="1" applyBorder="1" applyAlignment="1" applyProtection="1">
      <alignment vertical="top"/>
      <protection hidden="1"/>
    </xf>
    <xf numFmtId="49" fontId="0" fillId="38" borderId="0" xfId="0" applyNumberFormat="1" applyFont="1" applyFill="1" applyBorder="1" applyAlignment="1" applyProtection="1">
      <alignment horizontal="center" vertical="center" wrapText="1"/>
      <protection hidden="1"/>
    </xf>
    <xf numFmtId="0" fontId="0" fillId="38" borderId="73" xfId="0" applyNumberFormat="1" applyFont="1" applyFill="1" applyBorder="1" applyAlignment="1" applyProtection="1">
      <alignment vertical="top"/>
      <protection hidden="1"/>
    </xf>
    <xf numFmtId="0" fontId="0" fillId="38" borderId="77" xfId="0" applyNumberFormat="1" applyFont="1" applyFill="1" applyBorder="1" applyAlignment="1" applyProtection="1">
      <alignment horizontal="center" vertical="center" wrapText="1"/>
      <protection hidden="1"/>
    </xf>
    <xf numFmtId="0" fontId="0" fillId="38" borderId="15" xfId="0" applyNumberFormat="1" applyFont="1" applyFill="1" applyBorder="1" applyAlignment="1" applyProtection="1">
      <alignment horizontal="center" vertical="center" wrapText="1"/>
      <protection hidden="1"/>
    </xf>
    <xf numFmtId="0" fontId="0" fillId="38" borderId="73" xfId="0" applyNumberFormat="1" applyFont="1" applyFill="1" applyBorder="1" applyAlignment="1" applyProtection="1">
      <alignment vertical="top" wrapText="1"/>
      <protection hidden="1"/>
    </xf>
    <xf numFmtId="49" fontId="1" fillId="38" borderId="0" xfId="0" applyNumberFormat="1" applyFont="1" applyFill="1" applyBorder="1" applyAlignment="1" applyProtection="1">
      <alignment horizontal="center" vertical="center" wrapText="1"/>
      <protection hidden="1"/>
    </xf>
    <xf numFmtId="0" fontId="0" fillId="38" borderId="14" xfId="0" applyNumberFormat="1" applyFont="1" applyFill="1" applyBorder="1" applyAlignment="1" applyProtection="1">
      <alignment vertical="top" wrapText="1"/>
      <protection hidden="1"/>
    </xf>
    <xf numFmtId="49" fontId="1" fillId="38" borderId="73" xfId="0" applyNumberFormat="1" applyFont="1" applyFill="1" applyBorder="1" applyAlignment="1" applyProtection="1">
      <alignment horizontal="center" vertical="center" wrapText="1"/>
      <protection hidden="1"/>
    </xf>
    <xf numFmtId="0" fontId="0" fillId="38" borderId="76" xfId="0" applyNumberFormat="1" applyFont="1" applyFill="1" applyBorder="1" applyAlignment="1" applyProtection="1">
      <alignment vertical="center"/>
      <protection hidden="1"/>
    </xf>
    <xf numFmtId="0" fontId="0" fillId="38" borderId="14" xfId="0" applyNumberFormat="1" applyFont="1" applyFill="1" applyBorder="1" applyAlignment="1" applyProtection="1">
      <alignment vertical="top"/>
      <protection hidden="1"/>
    </xf>
    <xf numFmtId="0" fontId="0" fillId="38" borderId="78" xfId="0" applyNumberFormat="1" applyFont="1" applyFill="1" applyBorder="1" applyAlignment="1" applyProtection="1">
      <alignment horizontal="center" vertical="center"/>
      <protection hidden="1"/>
    </xf>
    <xf numFmtId="0" fontId="0" fillId="38" borderId="73" xfId="0" applyNumberFormat="1" applyFont="1" applyFill="1" applyBorder="1" applyAlignment="1" applyProtection="1">
      <alignment vertical="center"/>
      <protection hidden="1"/>
    </xf>
    <xf numFmtId="0" fontId="0" fillId="41" borderId="73" xfId="0" applyFont="1" applyFill="1" applyBorder="1" applyAlignment="1">
      <alignment vertical="center" wrapText="1"/>
    </xf>
    <xf numFmtId="0" fontId="0" fillId="41" borderId="73" xfId="0" applyFont="1" applyFill="1" applyBorder="1" applyAlignment="1">
      <alignment horizontal="center" vertical="center"/>
    </xf>
    <xf numFmtId="0" fontId="86" fillId="41" borderId="73" xfId="0" applyFont="1" applyFill="1" applyBorder="1" applyAlignment="1">
      <alignment vertical="center" wrapText="1"/>
    </xf>
    <xf numFmtId="0" fontId="0" fillId="0" borderId="73" xfId="0" applyFont="1" applyFill="1" applyBorder="1" applyAlignment="1">
      <alignment horizontal="justify" vertical="center" wrapText="1"/>
    </xf>
    <xf numFmtId="0" fontId="0" fillId="0" borderId="73" xfId="0" applyFont="1" applyFill="1" applyBorder="1" applyAlignment="1">
      <alignment vertical="center" wrapText="1"/>
    </xf>
    <xf numFmtId="3" fontId="0" fillId="38" borderId="15" xfId="0" applyNumberFormat="1" applyFont="1" applyFill="1" applyBorder="1" applyAlignment="1" applyProtection="1">
      <alignment horizontal="center" vertical="center" wrapText="1"/>
      <protection hidden="1"/>
    </xf>
    <xf numFmtId="0" fontId="0" fillId="38" borderId="79" xfId="0" applyNumberFormat="1" applyFont="1" applyFill="1" applyBorder="1" applyAlignment="1" applyProtection="1">
      <alignment horizontal="center" vertical="center" wrapText="1"/>
      <protection hidden="1"/>
    </xf>
    <xf numFmtId="0" fontId="1" fillId="38" borderId="27" xfId="0" applyNumberFormat="1" applyFont="1" applyFill="1" applyBorder="1" applyAlignment="1" applyProtection="1">
      <alignment vertical="center" wrapText="1"/>
      <protection hidden="1"/>
    </xf>
    <xf numFmtId="0" fontId="0" fillId="38" borderId="73" xfId="0" applyNumberFormat="1" applyFont="1" applyFill="1" applyBorder="1" applyAlignment="1" applyProtection="1">
      <alignment horizontal="left" vertical="center" wrapText="1"/>
      <protection hidden="1"/>
    </xf>
    <xf numFmtId="0" fontId="0" fillId="38" borderId="80" xfId="0" applyNumberFormat="1" applyFont="1" applyFill="1" applyBorder="1" applyAlignment="1" applyProtection="1">
      <alignment horizontal="center" vertical="center" wrapText="1"/>
      <protection hidden="1"/>
    </xf>
    <xf numFmtId="0" fontId="0" fillId="38" borderId="81" xfId="0" applyNumberFormat="1" applyFont="1" applyFill="1" applyBorder="1" applyAlignment="1" applyProtection="1">
      <alignment horizontal="center" vertical="center" wrapText="1"/>
      <protection hidden="1"/>
    </xf>
    <xf numFmtId="0" fontId="1" fillId="38" borderId="31" xfId="0" applyNumberFormat="1" applyFont="1" applyFill="1" applyBorder="1" applyAlignment="1" applyProtection="1">
      <alignment horizontal="right" vertical="center" wrapText="1"/>
      <protection hidden="1"/>
    </xf>
    <xf numFmtId="0" fontId="0" fillId="0" borderId="0" xfId="0" applyNumberFormat="1" applyFont="1" applyFill="1" applyAlignment="1" applyProtection="1">
      <alignment vertical="center"/>
      <protection hidden="1"/>
    </xf>
    <xf numFmtId="0" fontId="0" fillId="0" borderId="0" xfId="0" applyNumberFormat="1" applyFont="1" applyAlignment="1" applyProtection="1">
      <alignment horizontal="centerContinuous" vertical="top"/>
      <protection hidden="1"/>
    </xf>
    <xf numFmtId="49" fontId="0" fillId="0" borderId="0" xfId="0" applyNumberFormat="1" applyFont="1" applyAlignment="1" applyProtection="1">
      <alignment horizontal="centerContinuous"/>
      <protection hidden="1"/>
    </xf>
    <xf numFmtId="0" fontId="0" fillId="0" borderId="73" xfId="0" applyNumberFormat="1" applyFont="1" applyFill="1" applyBorder="1" applyAlignment="1" applyProtection="1">
      <alignment vertical="center" wrapText="1"/>
      <protection hidden="1"/>
    </xf>
    <xf numFmtId="4" fontId="0" fillId="38" borderId="14" xfId="0" applyNumberFormat="1" applyFont="1" applyFill="1" applyBorder="1" applyAlignment="1" applyProtection="1">
      <alignment horizontal="center" vertical="center"/>
      <protection hidden="1"/>
    </xf>
    <xf numFmtId="0" fontId="0" fillId="0" borderId="0" xfId="0" applyNumberFormat="1" applyFont="1" applyBorder="1" applyAlignment="1" applyProtection="1">
      <alignment/>
      <protection hidden="1"/>
    </xf>
    <xf numFmtId="0" fontId="0" fillId="0" borderId="31" xfId="0" applyFont="1" applyBorder="1" applyAlignment="1" applyProtection="1">
      <alignment vertical="center" wrapText="1"/>
      <protection hidden="1"/>
    </xf>
    <xf numFmtId="2" fontId="0" fillId="0" borderId="31" xfId="0" applyNumberFormat="1" applyFont="1" applyBorder="1" applyAlignment="1" applyProtection="1">
      <alignment vertical="center" wrapText="1"/>
      <protection hidden="1"/>
    </xf>
    <xf numFmtId="0" fontId="0" fillId="0" borderId="31" xfId="0" applyFont="1" applyBorder="1" applyAlignment="1" applyProtection="1">
      <alignment vertical="center" wrapText="1"/>
      <protection locked="0"/>
    </xf>
    <xf numFmtId="0" fontId="0" fillId="0" borderId="23" xfId="0" applyNumberFormat="1" applyFont="1" applyBorder="1" applyAlignment="1" applyProtection="1">
      <alignment horizontal="center" vertical="center" wrapText="1"/>
      <protection hidden="1"/>
    </xf>
    <xf numFmtId="2" fontId="0" fillId="0" borderId="23" xfId="0" applyNumberFormat="1" applyFont="1" applyBorder="1" applyAlignment="1" applyProtection="1">
      <alignment horizontal="center" vertical="center" wrapText="1"/>
      <protection hidden="1"/>
    </xf>
    <xf numFmtId="4" fontId="0" fillId="0" borderId="23" xfId="0" applyNumberFormat="1" applyFont="1" applyBorder="1" applyAlignment="1" applyProtection="1">
      <alignment horizontal="right" vertical="center" wrapText="1"/>
      <protection locked="0"/>
    </xf>
    <xf numFmtId="4" fontId="0" fillId="0" borderId="24" xfId="0" applyNumberFormat="1" applyFont="1" applyBorder="1" applyAlignment="1" applyProtection="1">
      <alignment horizontal="right" vertical="center" wrapText="1"/>
      <protection hidden="1"/>
    </xf>
    <xf numFmtId="4" fontId="0" fillId="0" borderId="25" xfId="0" applyNumberFormat="1" applyFont="1" applyBorder="1" applyAlignment="1" applyProtection="1">
      <alignment horizontal="right" vertical="center" wrapText="1"/>
      <protection hidden="1"/>
    </xf>
    <xf numFmtId="4" fontId="0" fillId="38" borderId="72" xfId="0" applyNumberFormat="1" applyFont="1" applyFill="1" applyBorder="1" applyAlignment="1" applyProtection="1">
      <alignment horizontal="center" vertical="center"/>
      <protection hidden="1"/>
    </xf>
    <xf numFmtId="4" fontId="0" fillId="38" borderId="27" xfId="0" applyNumberFormat="1" applyFont="1" applyFill="1" applyBorder="1" applyAlignment="1" applyProtection="1">
      <alignment horizontal="right" vertical="center" wrapText="1"/>
      <protection hidden="1"/>
    </xf>
    <xf numFmtId="4" fontId="0" fillId="0" borderId="28" xfId="0" applyNumberFormat="1" applyFont="1" applyBorder="1" applyAlignment="1" applyProtection="1">
      <alignment horizontal="right" vertical="center" wrapText="1"/>
      <protection hidden="1"/>
    </xf>
    <xf numFmtId="0" fontId="0" fillId="38" borderId="73" xfId="0" applyFont="1" applyFill="1" applyBorder="1" applyAlignment="1">
      <alignment horizontal="center"/>
    </xf>
    <xf numFmtId="0" fontId="0" fillId="38" borderId="47" xfId="0" applyNumberFormat="1" applyFont="1" applyFill="1" applyBorder="1" applyAlignment="1" applyProtection="1">
      <alignment horizontal="center" vertical="center"/>
      <protection hidden="1"/>
    </xf>
    <xf numFmtId="4" fontId="0" fillId="38" borderId="47" xfId="0" applyNumberFormat="1" applyFont="1" applyFill="1" applyBorder="1" applyAlignment="1" applyProtection="1">
      <alignment horizontal="center" vertical="center"/>
      <protection hidden="1"/>
    </xf>
    <xf numFmtId="4" fontId="0" fillId="38" borderId="47" xfId="0" applyNumberFormat="1" applyFont="1" applyFill="1" applyBorder="1" applyAlignment="1" applyProtection="1">
      <alignment vertical="center" wrapText="1"/>
      <protection locked="0"/>
    </xf>
    <xf numFmtId="4" fontId="0" fillId="38" borderId="64" xfId="0" applyNumberFormat="1" applyFont="1" applyFill="1" applyBorder="1" applyAlignment="1" applyProtection="1">
      <alignment horizontal="right" vertical="center" wrapText="1"/>
      <protection hidden="1"/>
    </xf>
    <xf numFmtId="49" fontId="0" fillId="38" borderId="30" xfId="0" applyNumberFormat="1" applyFont="1" applyFill="1" applyBorder="1" applyAlignment="1" applyProtection="1" quotePrefix="1">
      <alignment horizontal="center" vertical="center" wrapText="1"/>
      <protection hidden="1"/>
    </xf>
    <xf numFmtId="0" fontId="0" fillId="38" borderId="31" xfId="0" applyNumberFormat="1" applyFont="1" applyFill="1" applyBorder="1" applyAlignment="1" applyProtection="1">
      <alignment horizontal="center" vertical="center" wrapText="1"/>
      <protection hidden="1"/>
    </xf>
    <xf numFmtId="4" fontId="0" fillId="38" borderId="31" xfId="0" applyNumberFormat="1" applyFont="1" applyFill="1" applyBorder="1" applyAlignment="1" applyProtection="1">
      <alignment horizontal="center" vertical="center" wrapText="1"/>
      <protection hidden="1"/>
    </xf>
    <xf numFmtId="4" fontId="0" fillId="38" borderId="31" xfId="0" applyNumberFormat="1" applyFont="1" applyFill="1" applyBorder="1" applyAlignment="1" applyProtection="1">
      <alignment vertical="center" wrapText="1"/>
      <protection locked="0"/>
    </xf>
    <xf numFmtId="4" fontId="0" fillId="38" borderId="31" xfId="0" applyNumberFormat="1" applyFont="1" applyFill="1" applyBorder="1" applyAlignment="1" applyProtection="1">
      <alignment horizontal="right" vertical="center" wrapText="1"/>
      <protection hidden="1"/>
    </xf>
    <xf numFmtId="0" fontId="0" fillId="38" borderId="31" xfId="0" applyFont="1" applyFill="1" applyBorder="1" applyAlignment="1" applyProtection="1">
      <alignment vertical="center" wrapText="1"/>
      <protection hidden="1"/>
    </xf>
    <xf numFmtId="0" fontId="0" fillId="38" borderId="31" xfId="0" applyFont="1" applyFill="1" applyBorder="1" applyAlignment="1" applyProtection="1">
      <alignment vertical="center" wrapText="1"/>
      <protection locked="0"/>
    </xf>
    <xf numFmtId="0" fontId="0" fillId="38" borderId="23" xfId="0" applyNumberFormat="1" applyFont="1" applyFill="1" applyBorder="1" applyAlignment="1" applyProtection="1">
      <alignment horizontal="center" vertical="center" wrapText="1"/>
      <protection hidden="1"/>
    </xf>
    <xf numFmtId="4" fontId="0" fillId="38" borderId="23" xfId="0" applyNumberFormat="1" applyFont="1" applyFill="1" applyBorder="1" applyAlignment="1" applyProtection="1">
      <alignment horizontal="center" vertical="center" wrapText="1"/>
      <protection hidden="1"/>
    </xf>
    <xf numFmtId="4" fontId="0" fillId="38" borderId="23" xfId="0" applyNumberFormat="1" applyFont="1" applyFill="1" applyBorder="1" applyAlignment="1" applyProtection="1">
      <alignment vertical="center" wrapText="1"/>
      <protection locked="0"/>
    </xf>
    <xf numFmtId="4" fontId="0" fillId="38" borderId="24" xfId="0" applyNumberFormat="1" applyFont="1" applyFill="1" applyBorder="1" applyAlignment="1" applyProtection="1">
      <alignment horizontal="right" vertical="center" wrapText="1"/>
      <protection hidden="1"/>
    </xf>
    <xf numFmtId="0" fontId="0" fillId="38" borderId="17" xfId="0" applyNumberFormat="1" applyFont="1" applyFill="1" applyBorder="1" applyAlignment="1" applyProtection="1">
      <alignment horizontal="center" vertical="center"/>
      <protection hidden="1"/>
    </xf>
    <xf numFmtId="4" fontId="0" fillId="38" borderId="17" xfId="0" applyNumberFormat="1" applyFont="1" applyFill="1" applyBorder="1" applyAlignment="1" applyProtection="1">
      <alignment horizontal="center" vertical="center"/>
      <protection hidden="1"/>
    </xf>
    <xf numFmtId="4" fontId="0" fillId="38" borderId="17" xfId="0" applyNumberFormat="1" applyFont="1" applyFill="1" applyBorder="1" applyAlignment="1" applyProtection="1">
      <alignment vertical="center" wrapText="1"/>
      <protection locked="0"/>
    </xf>
    <xf numFmtId="4" fontId="0" fillId="38" borderId="45" xfId="0" applyNumberFormat="1" applyFont="1" applyFill="1" applyBorder="1" applyAlignment="1" applyProtection="1">
      <alignment horizontal="right" vertical="center" wrapText="1"/>
      <protection hidden="1"/>
    </xf>
    <xf numFmtId="4" fontId="0" fillId="38" borderId="73" xfId="0" applyNumberFormat="1" applyFont="1" applyFill="1" applyBorder="1" applyAlignment="1" applyProtection="1">
      <alignment horizontal="center" vertical="center"/>
      <protection hidden="1"/>
    </xf>
    <xf numFmtId="4" fontId="0" fillId="38" borderId="73" xfId="0" applyNumberFormat="1" applyFont="1" applyFill="1" applyBorder="1" applyAlignment="1" applyProtection="1">
      <alignment vertical="center" wrapText="1"/>
      <protection locked="0"/>
    </xf>
    <xf numFmtId="4" fontId="0" fillId="38" borderId="73" xfId="0" applyNumberFormat="1" applyFont="1" applyFill="1" applyBorder="1" applyAlignment="1" applyProtection="1">
      <alignment horizontal="right" vertical="center" wrapText="1"/>
      <protection hidden="1"/>
    </xf>
    <xf numFmtId="0" fontId="0" fillId="38" borderId="17" xfId="0" applyNumberFormat="1" applyFont="1" applyFill="1" applyBorder="1" applyAlignment="1" applyProtection="1">
      <alignment horizontal="center" vertical="center" wrapText="1"/>
      <protection hidden="1"/>
    </xf>
    <xf numFmtId="4" fontId="0" fillId="38" borderId="17" xfId="0" applyNumberFormat="1" applyFont="1" applyFill="1" applyBorder="1" applyAlignment="1" applyProtection="1">
      <alignment horizontal="center" vertical="center" wrapText="1"/>
      <protection hidden="1"/>
    </xf>
    <xf numFmtId="0" fontId="0" fillId="38" borderId="47" xfId="0" applyNumberFormat="1" applyFont="1" applyFill="1" applyBorder="1" applyAlignment="1" applyProtection="1">
      <alignment horizontal="center" vertical="center" wrapText="1"/>
      <protection hidden="1"/>
    </xf>
    <xf numFmtId="4" fontId="0" fillId="38" borderId="47" xfId="0" applyNumberFormat="1" applyFont="1" applyFill="1" applyBorder="1" applyAlignment="1" applyProtection="1">
      <alignment horizontal="center" vertical="center" wrapText="1"/>
      <protection hidden="1"/>
    </xf>
    <xf numFmtId="0" fontId="0" fillId="0" borderId="73" xfId="0" applyFont="1" applyBorder="1" applyAlignment="1">
      <alignment vertical="center" wrapText="1"/>
    </xf>
    <xf numFmtId="49" fontId="36" fillId="0" borderId="73" xfId="54" applyNumberFormat="1" applyFont="1" applyFill="1" applyBorder="1" applyAlignment="1">
      <alignment horizontal="center" vertical="center"/>
      <protection/>
    </xf>
    <xf numFmtId="4" fontId="0" fillId="38" borderId="73" xfId="0" applyNumberFormat="1" applyFont="1" applyFill="1" applyBorder="1" applyAlignment="1" applyProtection="1">
      <alignment horizontal="center" vertical="center" wrapText="1"/>
      <protection hidden="1"/>
    </xf>
    <xf numFmtId="4" fontId="0" fillId="38" borderId="14" xfId="0" applyNumberFormat="1" applyFont="1" applyFill="1" applyBorder="1" applyAlignment="1" applyProtection="1">
      <alignment vertical="center" wrapText="1"/>
      <protection locked="0"/>
    </xf>
    <xf numFmtId="4" fontId="0" fillId="38" borderId="82" xfId="0" applyNumberFormat="1" applyFont="1" applyFill="1" applyBorder="1" applyAlignment="1" applyProtection="1">
      <alignment horizontal="center" vertical="center"/>
      <protection hidden="1"/>
    </xf>
    <xf numFmtId="4" fontId="0" fillId="38" borderId="27" xfId="0" applyNumberFormat="1" applyFont="1" applyFill="1" applyBorder="1" applyAlignment="1" applyProtection="1">
      <alignment horizontal="center" vertical="center"/>
      <protection hidden="1"/>
    </xf>
    <xf numFmtId="0" fontId="0" fillId="0" borderId="73" xfId="0" applyFont="1" applyBorder="1" applyAlignment="1">
      <alignment horizontal="left" vertical="center" wrapText="1"/>
    </xf>
    <xf numFmtId="49" fontId="36" fillId="0" borderId="73" xfId="54" applyNumberFormat="1" applyFont="1" applyBorder="1" applyAlignment="1">
      <alignment horizontal="center" vertical="center"/>
      <protection/>
    </xf>
    <xf numFmtId="49" fontId="0" fillId="0" borderId="73" xfId="54" applyNumberFormat="1" applyFont="1" applyBorder="1" applyAlignment="1">
      <alignment horizontal="left" vertical="top" wrapText="1"/>
      <protection/>
    </xf>
    <xf numFmtId="4" fontId="0" fillId="0" borderId="73" xfId="52" applyNumberFormat="1" applyFont="1" applyBorder="1" applyAlignment="1">
      <alignment horizontal="left" vertical="top" wrapText="1"/>
      <protection/>
    </xf>
    <xf numFmtId="49" fontId="0" fillId="0" borderId="73" xfId="54" applyNumberFormat="1" applyFont="1" applyBorder="1" applyAlignment="1">
      <alignment vertical="top" wrapText="1"/>
      <protection/>
    </xf>
    <xf numFmtId="4" fontId="0" fillId="0" borderId="73" xfId="55" applyNumberFormat="1" applyFont="1" applyBorder="1" applyAlignment="1">
      <alignment wrapText="1"/>
      <protection/>
    </xf>
    <xf numFmtId="0" fontId="0" fillId="0" borderId="73" xfId="52" applyFont="1" applyBorder="1" applyAlignment="1">
      <alignment horizontal="center" vertical="center"/>
      <protection/>
    </xf>
    <xf numFmtId="4" fontId="0" fillId="38" borderId="48" xfId="0" applyNumberFormat="1" applyFont="1" applyFill="1" applyBorder="1" applyAlignment="1" applyProtection="1">
      <alignment horizontal="center" vertical="center"/>
      <protection hidden="1"/>
    </xf>
    <xf numFmtId="4" fontId="0" fillId="38" borderId="31" xfId="0" applyNumberFormat="1" applyFont="1" applyFill="1" applyBorder="1" applyAlignment="1" applyProtection="1">
      <alignment horizontal="right" vertical="center" wrapText="1"/>
      <protection locked="0"/>
    </xf>
    <xf numFmtId="4" fontId="0" fillId="38" borderId="23" xfId="0" applyNumberFormat="1" applyFont="1" applyFill="1" applyBorder="1" applyAlignment="1" applyProtection="1">
      <alignment horizontal="right" vertical="center" wrapText="1"/>
      <protection locked="0"/>
    </xf>
    <xf numFmtId="4" fontId="0" fillId="38" borderId="13" xfId="0" applyNumberFormat="1" applyFont="1" applyFill="1" applyBorder="1" applyAlignment="1" applyProtection="1">
      <alignment horizontal="right" vertical="center" wrapText="1"/>
      <protection locked="0"/>
    </xf>
    <xf numFmtId="4" fontId="0" fillId="38" borderId="13" xfId="0" applyNumberFormat="1" applyFont="1" applyFill="1" applyBorder="1" applyAlignment="1" applyProtection="1">
      <alignment horizontal="right" vertical="center" wrapText="1"/>
      <protection hidden="1"/>
    </xf>
    <xf numFmtId="4" fontId="0" fillId="38" borderId="73" xfId="0" applyNumberFormat="1" applyFont="1" applyFill="1" applyBorder="1" applyAlignment="1" applyProtection="1">
      <alignment horizontal="right" vertical="center" wrapText="1"/>
      <protection locked="0"/>
    </xf>
    <xf numFmtId="4" fontId="0" fillId="0" borderId="50" xfId="0" applyNumberFormat="1" applyFont="1" applyBorder="1" applyAlignment="1" applyProtection="1">
      <alignment horizontal="right" vertical="center" wrapText="1"/>
      <protection hidden="1"/>
    </xf>
    <xf numFmtId="4" fontId="0" fillId="0" borderId="73" xfId="50" applyNumberFormat="1" applyFont="1" applyBorder="1" applyAlignment="1">
      <alignment wrapText="1"/>
      <protection/>
    </xf>
    <xf numFmtId="4" fontId="0" fillId="38" borderId="27" xfId="0" applyNumberFormat="1" applyFont="1" applyFill="1" applyBorder="1" applyAlignment="1" applyProtection="1">
      <alignment horizontal="right" vertical="center" wrapText="1"/>
      <protection locked="0"/>
    </xf>
    <xf numFmtId="4" fontId="0" fillId="38" borderId="47" xfId="0" applyNumberFormat="1" applyFont="1" applyFill="1" applyBorder="1" applyAlignment="1" applyProtection="1">
      <alignment horizontal="right" vertical="center" wrapText="1"/>
      <protection locked="0"/>
    </xf>
    <xf numFmtId="0" fontId="87" fillId="41" borderId="73" xfId="0" applyFont="1" applyFill="1" applyBorder="1" applyAlignment="1">
      <alignment vertical="center" wrapText="1"/>
    </xf>
    <xf numFmtId="49" fontId="0" fillId="38" borderId="31" xfId="0" applyNumberFormat="1" applyFont="1" applyFill="1" applyBorder="1" applyAlignment="1" applyProtection="1" quotePrefix="1">
      <alignment horizontal="center" vertical="center" wrapText="1"/>
      <protection hidden="1"/>
    </xf>
    <xf numFmtId="4" fontId="0" fillId="0" borderId="31" xfId="0" applyNumberFormat="1" applyFont="1" applyBorder="1" applyAlignment="1" applyProtection="1">
      <alignment horizontal="right" vertical="center"/>
      <protection hidden="1"/>
    </xf>
    <xf numFmtId="0" fontId="0" fillId="0" borderId="0" xfId="0" applyNumberFormat="1" applyFont="1" applyBorder="1" applyAlignment="1" applyProtection="1">
      <alignment horizontal="center" vertical="center"/>
      <protection hidden="1"/>
    </xf>
    <xf numFmtId="2" fontId="0" fillId="0" borderId="0" xfId="0" applyNumberFormat="1" applyFont="1" applyBorder="1" applyAlignment="1" applyProtection="1">
      <alignment horizontal="center" vertical="center"/>
      <protection hidden="1"/>
    </xf>
    <xf numFmtId="4" fontId="0" fillId="0" borderId="0" xfId="0" applyNumberFormat="1" applyFont="1" applyBorder="1" applyAlignment="1" applyProtection="1">
      <alignment horizontal="right" vertical="center"/>
      <protection hidden="1"/>
    </xf>
    <xf numFmtId="0" fontId="0" fillId="0" borderId="33" xfId="0" applyNumberFormat="1" applyFont="1" applyBorder="1" applyAlignment="1" applyProtection="1">
      <alignment/>
      <protection hidden="1"/>
    </xf>
    <xf numFmtId="0" fontId="0" fillId="0" borderId="34" xfId="0" applyNumberFormat="1" applyFont="1" applyBorder="1" applyAlignment="1" applyProtection="1">
      <alignment/>
      <protection hidden="1"/>
    </xf>
    <xf numFmtId="0" fontId="0" fillId="0" borderId="34" xfId="0" applyNumberFormat="1" applyFont="1" applyBorder="1" applyAlignment="1" applyProtection="1">
      <alignment vertical="top"/>
      <protection hidden="1"/>
    </xf>
    <xf numFmtId="0" fontId="0" fillId="0" borderId="23" xfId="0" applyNumberFormat="1" applyFont="1" applyBorder="1" applyAlignment="1" applyProtection="1">
      <alignment vertical="top" wrapText="1"/>
      <protection hidden="1"/>
    </xf>
    <xf numFmtId="0" fontId="0" fillId="0" borderId="23" xfId="0" applyNumberFormat="1" applyFont="1" applyBorder="1" applyAlignment="1" applyProtection="1">
      <alignment horizontal="center" vertical="center"/>
      <protection hidden="1"/>
    </xf>
    <xf numFmtId="2" fontId="0" fillId="0" borderId="23" xfId="0" applyNumberFormat="1" applyFont="1" applyBorder="1" applyAlignment="1" applyProtection="1">
      <alignment horizontal="center" vertical="center"/>
      <protection hidden="1"/>
    </xf>
    <xf numFmtId="4" fontId="0" fillId="0" borderId="34" xfId="0" applyNumberFormat="1" applyFont="1" applyBorder="1" applyAlignment="1" applyProtection="1">
      <alignment horizontal="right" vertical="center"/>
      <protection hidden="1"/>
    </xf>
    <xf numFmtId="4" fontId="0" fillId="0" borderId="35" xfId="0" applyNumberFormat="1" applyFont="1" applyBorder="1" applyAlignment="1" applyProtection="1">
      <alignment horizontal="right"/>
      <protection hidden="1"/>
    </xf>
    <xf numFmtId="0" fontId="0" fillId="0" borderId="36" xfId="0" applyNumberFormat="1" applyFont="1" applyBorder="1" applyAlignment="1" applyProtection="1">
      <alignment/>
      <protection hidden="1"/>
    </xf>
    <xf numFmtId="0" fontId="0" fillId="0" borderId="0" xfId="0" applyNumberFormat="1" applyFont="1" applyBorder="1" applyAlignment="1" applyProtection="1">
      <alignment vertical="top"/>
      <protection hidden="1"/>
    </xf>
    <xf numFmtId="0" fontId="0" fillId="0" borderId="37" xfId="0" applyNumberFormat="1" applyFont="1" applyBorder="1" applyAlignment="1" applyProtection="1">
      <alignment horizontal="center" vertical="center"/>
      <protection hidden="1"/>
    </xf>
    <xf numFmtId="2" fontId="0" fillId="0" borderId="37" xfId="0" applyNumberFormat="1" applyFont="1" applyBorder="1" applyAlignment="1" applyProtection="1">
      <alignment horizontal="center" vertical="center"/>
      <protection hidden="1"/>
    </xf>
    <xf numFmtId="0" fontId="0" fillId="0" borderId="38" xfId="0" applyNumberFormat="1" applyFont="1" applyBorder="1" applyAlignment="1" applyProtection="1">
      <alignment horizontal="center" vertical="center"/>
      <protection hidden="1"/>
    </xf>
    <xf numFmtId="2" fontId="1" fillId="0" borderId="37" xfId="0" applyNumberFormat="1" applyFont="1" applyBorder="1" applyAlignment="1" applyProtection="1">
      <alignment/>
      <protection hidden="1"/>
    </xf>
    <xf numFmtId="0" fontId="0" fillId="0" borderId="42" xfId="0" applyNumberFormat="1" applyFont="1" applyBorder="1" applyAlignment="1" applyProtection="1">
      <alignment/>
      <protection hidden="1"/>
    </xf>
    <xf numFmtId="0" fontId="0" fillId="0" borderId="31" xfId="0" applyNumberFormat="1" applyFont="1" applyBorder="1" applyAlignment="1" applyProtection="1">
      <alignment/>
      <protection hidden="1"/>
    </xf>
    <xf numFmtId="0" fontId="0" fillId="0" borderId="31" xfId="0" applyNumberFormat="1" applyFont="1" applyBorder="1" applyAlignment="1" applyProtection="1">
      <alignment vertical="top"/>
      <protection hidden="1"/>
    </xf>
    <xf numFmtId="0" fontId="0" fillId="0" borderId="31" xfId="0" applyNumberFormat="1" applyFont="1" applyBorder="1" applyAlignment="1" applyProtection="1">
      <alignment vertical="center"/>
      <protection hidden="1"/>
    </xf>
    <xf numFmtId="2" fontId="0" fillId="0" borderId="31" xfId="0" applyNumberFormat="1" applyFont="1" applyBorder="1" applyAlignment="1" applyProtection="1">
      <alignment vertical="center"/>
      <protection hidden="1"/>
    </xf>
    <xf numFmtId="4" fontId="0" fillId="0" borderId="43" xfId="0" applyNumberFormat="1" applyFont="1" applyBorder="1" applyAlignment="1" applyProtection="1">
      <alignment horizontal="right"/>
      <protection hidden="1"/>
    </xf>
    <xf numFmtId="0" fontId="0" fillId="38" borderId="31" xfId="0" applyFont="1" applyFill="1" applyBorder="1" applyAlignment="1" applyProtection="1">
      <alignment horizontal="center" vertical="center" wrapText="1"/>
      <protection hidden="1"/>
    </xf>
    <xf numFmtId="0" fontId="0" fillId="0" borderId="73" xfId="0" applyNumberFormat="1" applyFont="1" applyFill="1" applyBorder="1" applyAlignment="1" applyProtection="1">
      <alignment horizontal="center" vertical="center"/>
      <protection hidden="1"/>
    </xf>
    <xf numFmtId="4" fontId="0" fillId="0" borderId="72" xfId="0" applyNumberFormat="1" applyFont="1" applyFill="1" applyBorder="1" applyAlignment="1" applyProtection="1">
      <alignment horizontal="center" vertical="center"/>
      <protection hidden="1"/>
    </xf>
    <xf numFmtId="0" fontId="87" fillId="0" borderId="76" xfId="0" applyFont="1" applyFill="1" applyBorder="1" applyAlignment="1">
      <alignment horizontal="justify" vertical="center" wrapText="1"/>
    </xf>
    <xf numFmtId="0" fontId="0" fillId="0" borderId="76" xfId="0" applyFont="1" applyFill="1" applyBorder="1" applyAlignment="1">
      <alignment horizontal="justify" vertical="center" wrapText="1"/>
    </xf>
    <xf numFmtId="0" fontId="0" fillId="38" borderId="78" xfId="0" applyNumberFormat="1" applyFont="1" applyFill="1" applyBorder="1" applyAlignment="1" applyProtection="1">
      <alignment vertical="top"/>
      <protection hidden="1"/>
    </xf>
    <xf numFmtId="49" fontId="1" fillId="38" borderId="15" xfId="0" applyNumberFormat="1" applyFont="1" applyFill="1" applyBorder="1" applyAlignment="1" applyProtection="1">
      <alignment horizontal="center" vertical="center" wrapText="1"/>
      <protection hidden="1"/>
    </xf>
    <xf numFmtId="0" fontId="0" fillId="38" borderId="19" xfId="0" applyNumberFormat="1" applyFont="1" applyFill="1" applyBorder="1" applyAlignment="1" applyProtection="1">
      <alignment horizontal="center" vertical="center" wrapText="1"/>
      <protection hidden="1"/>
    </xf>
    <xf numFmtId="0" fontId="0" fillId="38" borderId="37" xfId="0" applyNumberFormat="1" applyFont="1" applyFill="1" applyBorder="1" applyAlignment="1" applyProtection="1">
      <alignment horizontal="center" vertical="center" wrapText="1"/>
      <protection hidden="1"/>
    </xf>
    <xf numFmtId="0" fontId="0" fillId="38" borderId="37" xfId="0" applyFont="1" applyFill="1" applyBorder="1" applyAlignment="1" applyProtection="1">
      <alignment vertical="center" wrapText="1"/>
      <protection hidden="1"/>
    </xf>
    <xf numFmtId="0" fontId="0" fillId="38" borderId="37" xfId="0" applyFont="1" applyFill="1" applyBorder="1" applyAlignment="1" applyProtection="1">
      <alignment horizontal="center" vertical="center" wrapText="1"/>
      <protection hidden="1"/>
    </xf>
    <xf numFmtId="4" fontId="0" fillId="38" borderId="37" xfId="0" applyNumberFormat="1" applyFont="1" applyFill="1" applyBorder="1" applyAlignment="1" applyProtection="1">
      <alignment horizontal="center" vertical="center" wrapText="1"/>
      <protection hidden="1"/>
    </xf>
    <xf numFmtId="0" fontId="0" fillId="38" borderId="37" xfId="0" applyFont="1" applyFill="1" applyBorder="1" applyAlignment="1" applyProtection="1">
      <alignment vertical="center" wrapText="1"/>
      <protection locked="0"/>
    </xf>
    <xf numFmtId="0" fontId="0" fillId="0" borderId="38" xfId="0" applyFont="1" applyBorder="1" applyAlignment="1" applyProtection="1">
      <alignment vertical="center" wrapText="1"/>
      <protection hidden="1"/>
    </xf>
    <xf numFmtId="4" fontId="0" fillId="38" borderId="73" xfId="0" applyNumberFormat="1" applyFont="1" applyFill="1" applyBorder="1" applyAlignment="1" applyProtection="1">
      <alignment horizontal="right" vertical="center"/>
      <protection hidden="1"/>
    </xf>
    <xf numFmtId="0" fontId="0" fillId="38" borderId="27" xfId="0" applyNumberFormat="1" applyFont="1" applyFill="1" applyBorder="1" applyAlignment="1" applyProtection="1">
      <alignment vertical="top" wrapText="1"/>
      <protection hidden="1"/>
    </xf>
    <xf numFmtId="0" fontId="0" fillId="38" borderId="27" xfId="0" applyNumberFormat="1" applyFont="1" applyFill="1" applyBorder="1" applyAlignment="1" applyProtection="1">
      <alignment horizontal="center" vertical="center"/>
      <protection hidden="1"/>
    </xf>
    <xf numFmtId="0" fontId="0" fillId="0" borderId="64" xfId="0" applyNumberFormat="1" applyFont="1" applyFill="1" applyBorder="1" applyAlignment="1" applyProtection="1">
      <alignment horizontal="center" vertical="center"/>
      <protection hidden="1"/>
    </xf>
    <xf numFmtId="0" fontId="0" fillId="38" borderId="27" xfId="0" applyNumberFormat="1" applyFont="1" applyFill="1" applyBorder="1" applyAlignment="1" applyProtection="1">
      <alignment vertical="top"/>
      <protection hidden="1"/>
    </xf>
    <xf numFmtId="0" fontId="0" fillId="38" borderId="0" xfId="0" applyNumberFormat="1" applyFont="1" applyFill="1" applyBorder="1" applyAlignment="1" applyProtection="1">
      <alignment horizontal="center" vertical="center"/>
      <protection hidden="1"/>
    </xf>
    <xf numFmtId="4" fontId="0" fillId="38" borderId="0" xfId="0" applyNumberFormat="1" applyFont="1" applyFill="1" applyBorder="1" applyAlignment="1" applyProtection="1">
      <alignment horizontal="center" vertical="center"/>
      <protection hidden="1"/>
    </xf>
    <xf numFmtId="4" fontId="0" fillId="38" borderId="0" xfId="0" applyNumberFormat="1" applyFont="1" applyFill="1" applyBorder="1" applyAlignment="1" applyProtection="1">
      <alignment vertical="center" wrapText="1"/>
      <protection locked="0"/>
    </xf>
    <xf numFmtId="4" fontId="0" fillId="38" borderId="41" xfId="0" applyNumberFormat="1" applyFont="1" applyFill="1" applyBorder="1" applyAlignment="1" applyProtection="1">
      <alignment horizontal="right" vertical="center" wrapText="1"/>
      <protection hidden="1"/>
    </xf>
    <xf numFmtId="0" fontId="0" fillId="38" borderId="78" xfId="0" applyNumberFormat="1" applyFont="1" applyFill="1" applyBorder="1" applyAlignment="1" applyProtection="1">
      <alignment vertical="center"/>
      <protection hidden="1"/>
    </xf>
    <xf numFmtId="4" fontId="0" fillId="38" borderId="44" xfId="0" applyNumberFormat="1" applyFont="1" applyFill="1" applyBorder="1" applyAlignment="1" applyProtection="1">
      <alignment vertical="center" wrapText="1"/>
      <protection locked="0"/>
    </xf>
    <xf numFmtId="0" fontId="0" fillId="0" borderId="34" xfId="0" applyNumberFormat="1" applyFont="1" applyBorder="1" applyAlignment="1" applyProtection="1">
      <alignment vertical="top" wrapText="1"/>
      <protection hidden="1"/>
    </xf>
    <xf numFmtId="0" fontId="0" fillId="0" borderId="34" xfId="0" applyNumberFormat="1" applyFont="1" applyBorder="1" applyAlignment="1" applyProtection="1">
      <alignment horizontal="center" vertical="center"/>
      <protection hidden="1"/>
    </xf>
    <xf numFmtId="2" fontId="0" fillId="0" borderId="34" xfId="0" applyNumberFormat="1" applyFont="1" applyBorder="1" applyAlignment="1" applyProtection="1">
      <alignment horizontal="center" vertical="center"/>
      <protection hidden="1"/>
    </xf>
    <xf numFmtId="4" fontId="0" fillId="0" borderId="54" xfId="0" applyNumberFormat="1" applyFont="1" applyBorder="1" applyAlignment="1" applyProtection="1">
      <alignment horizontal="right"/>
      <protection hidden="1"/>
    </xf>
    <xf numFmtId="0" fontId="1" fillId="0" borderId="37" xfId="0" applyNumberFormat="1" applyFont="1" applyBorder="1" applyAlignment="1" applyProtection="1">
      <alignment vertical="top" wrapText="1"/>
      <protection hidden="1"/>
    </xf>
    <xf numFmtId="10" fontId="1" fillId="0" borderId="39" xfId="0" applyNumberFormat="1" applyFont="1" applyBorder="1" applyAlignment="1" applyProtection="1">
      <alignment horizontal="centerContinuous" vertical="center"/>
      <protection hidden="1"/>
    </xf>
    <xf numFmtId="49" fontId="6" fillId="0" borderId="0" xfId="0" applyNumberFormat="1" applyFont="1" applyAlignment="1" applyProtection="1">
      <alignment horizontal="left"/>
      <protection hidden="1"/>
    </xf>
    <xf numFmtId="10" fontId="12" fillId="40" borderId="0" xfId="68" applyNumberFormat="1" applyFont="1" applyFill="1" applyBorder="1" applyAlignment="1" applyProtection="1">
      <alignment/>
      <protection hidden="1"/>
    </xf>
    <xf numFmtId="177" fontId="12" fillId="40" borderId="0" xfId="68" applyFont="1" applyFill="1" applyBorder="1" applyAlignment="1" applyProtection="1">
      <alignment/>
      <protection hidden="1"/>
    </xf>
    <xf numFmtId="0" fontId="0" fillId="0" borderId="17" xfId="52" applyFont="1" applyBorder="1" applyAlignment="1">
      <alignment horizontal="center" vertical="center"/>
      <protection/>
    </xf>
    <xf numFmtId="4" fontId="1" fillId="0" borderId="12" xfId="50" applyNumberFormat="1" applyFont="1" applyBorder="1" applyAlignment="1">
      <alignment wrapText="1"/>
      <protection/>
    </xf>
    <xf numFmtId="4" fontId="0" fillId="0" borderId="73" xfId="0" applyNumberFormat="1" applyFont="1" applyFill="1" applyBorder="1" applyAlignment="1" applyProtection="1">
      <alignment horizontal="center" vertical="center"/>
      <protection hidden="1"/>
    </xf>
    <xf numFmtId="4" fontId="0" fillId="0" borderId="73" xfId="0" applyNumberFormat="1" applyFont="1" applyFill="1" applyBorder="1" applyAlignment="1" applyProtection="1">
      <alignment horizontal="right" vertical="center"/>
      <protection hidden="1"/>
    </xf>
    <xf numFmtId="49" fontId="0" fillId="0" borderId="73" xfId="54" applyNumberFormat="1" applyFont="1" applyFill="1" applyBorder="1" applyAlignment="1">
      <alignment vertical="top" wrapText="1"/>
      <protection/>
    </xf>
    <xf numFmtId="4" fontId="0" fillId="0" borderId="27" xfId="0" applyNumberFormat="1" applyFont="1" applyFill="1" applyBorder="1" applyAlignment="1" applyProtection="1">
      <alignment vertical="center" wrapText="1"/>
      <protection locked="0"/>
    </xf>
    <xf numFmtId="4" fontId="0" fillId="0" borderId="27" xfId="0" applyNumberFormat="1" applyFont="1" applyFill="1" applyBorder="1" applyAlignment="1" applyProtection="1">
      <alignment horizontal="right" vertical="center" wrapText="1"/>
      <protection hidden="1"/>
    </xf>
    <xf numFmtId="4" fontId="0" fillId="0" borderId="73" xfId="0" applyNumberFormat="1" applyFont="1" applyFill="1" applyBorder="1" applyAlignment="1" applyProtection="1">
      <alignment horizontal="right" vertical="center" wrapText="1"/>
      <protection hidden="1"/>
    </xf>
    <xf numFmtId="4" fontId="0" fillId="0" borderId="73" xfId="50" applyNumberFormat="1" applyFont="1" applyFill="1" applyBorder="1" applyAlignment="1">
      <alignment wrapText="1"/>
      <protection/>
    </xf>
    <xf numFmtId="4" fontId="0" fillId="0" borderId="73" xfId="0" applyNumberFormat="1" applyFont="1" applyFill="1" applyBorder="1" applyAlignment="1" applyProtection="1">
      <alignment vertical="center" wrapText="1"/>
      <protection locked="0"/>
    </xf>
    <xf numFmtId="49" fontId="0" fillId="0" borderId="73" xfId="0" applyNumberFormat="1" applyFont="1" applyFill="1" applyBorder="1" applyAlignment="1" applyProtection="1">
      <alignment horizontal="center" vertical="center" wrapText="1"/>
      <protection hidden="1"/>
    </xf>
    <xf numFmtId="0" fontId="0" fillId="0" borderId="73" xfId="0" applyNumberFormat="1" applyFont="1" applyFill="1" applyBorder="1" applyAlignment="1" applyProtection="1">
      <alignment vertical="top"/>
      <protection hidden="1"/>
    </xf>
    <xf numFmtId="0" fontId="1" fillId="0" borderId="12" xfId="0" applyNumberFormat="1" applyFont="1" applyFill="1" applyBorder="1" applyAlignment="1" applyProtection="1">
      <alignment vertical="center" wrapText="1"/>
      <protection hidden="1"/>
    </xf>
    <xf numFmtId="0" fontId="0" fillId="0" borderId="73" xfId="0" applyNumberFormat="1" applyFont="1" applyFill="1" applyBorder="1" applyAlignment="1" applyProtection="1">
      <alignment vertical="top" wrapText="1"/>
      <protection hidden="1"/>
    </xf>
    <xf numFmtId="0" fontId="0" fillId="0" borderId="77" xfId="0" applyNumberFormat="1" applyFont="1" applyFill="1" applyBorder="1" applyAlignment="1" applyProtection="1">
      <alignment horizontal="center" vertical="center" wrapText="1"/>
      <protection hidden="1"/>
    </xf>
    <xf numFmtId="0" fontId="0" fillId="0" borderId="15" xfId="0" applyNumberFormat="1" applyFont="1" applyFill="1" applyBorder="1" applyAlignment="1" applyProtection="1">
      <alignment horizontal="center" vertical="center" wrapText="1"/>
      <protection hidden="1"/>
    </xf>
    <xf numFmtId="49" fontId="0" fillId="0" borderId="13" xfId="0" applyNumberFormat="1" applyFont="1" applyFill="1" applyBorder="1" applyAlignment="1" applyProtection="1">
      <alignment horizontal="center" vertical="center" wrapText="1"/>
      <protection hidden="1"/>
    </xf>
    <xf numFmtId="4" fontId="0" fillId="0" borderId="73" xfId="0" applyNumberFormat="1" applyFont="1" applyFill="1" applyBorder="1" applyAlignment="1" applyProtection="1">
      <alignment horizontal="right" vertical="center" wrapText="1"/>
      <protection locked="0"/>
    </xf>
    <xf numFmtId="0" fontId="0" fillId="38" borderId="33" xfId="0" applyNumberFormat="1" applyFont="1" applyFill="1" applyBorder="1" applyAlignment="1" applyProtection="1">
      <alignment horizontal="center" vertical="center" wrapText="1"/>
      <protection hidden="1"/>
    </xf>
    <xf numFmtId="0" fontId="0" fillId="38" borderId="34" xfId="0" applyNumberFormat="1" applyFont="1" applyFill="1" applyBorder="1" applyAlignment="1" applyProtection="1">
      <alignment horizontal="center" vertical="center" wrapText="1"/>
      <protection hidden="1"/>
    </xf>
    <xf numFmtId="4" fontId="0" fillId="0" borderId="13" xfId="0" applyNumberFormat="1" applyFont="1" applyFill="1" applyBorder="1" applyAlignment="1" applyProtection="1">
      <alignment horizontal="right" vertical="center" wrapText="1"/>
      <protection locked="0"/>
    </xf>
    <xf numFmtId="4" fontId="0" fillId="0" borderId="13" xfId="0" applyNumberFormat="1" applyFont="1" applyFill="1" applyBorder="1" applyAlignment="1" applyProtection="1">
      <alignment horizontal="center" vertical="center" wrapText="1"/>
      <protection locked="0"/>
    </xf>
    <xf numFmtId="4" fontId="0" fillId="0" borderId="47" xfId="0" applyNumberFormat="1" applyFont="1" applyFill="1" applyBorder="1" applyAlignment="1" applyProtection="1">
      <alignment vertical="center" wrapText="1"/>
      <protection locked="0"/>
    </xf>
    <xf numFmtId="4" fontId="0" fillId="0" borderId="14" xfId="0" applyNumberFormat="1" applyFont="1" applyFill="1" applyBorder="1" applyAlignment="1" applyProtection="1">
      <alignment vertical="center" wrapText="1"/>
      <protection locked="0"/>
    </xf>
    <xf numFmtId="4" fontId="0" fillId="0" borderId="31" xfId="0" applyNumberFormat="1" applyFont="1" applyFill="1" applyBorder="1" applyAlignment="1" applyProtection="1">
      <alignment vertical="center" wrapText="1"/>
      <protection locked="0"/>
    </xf>
    <xf numFmtId="0" fontId="0" fillId="0" borderId="31" xfId="0" applyFont="1" applyFill="1" applyBorder="1" applyAlignment="1" applyProtection="1">
      <alignment vertical="center" wrapText="1"/>
      <protection locked="0"/>
    </xf>
    <xf numFmtId="4" fontId="0" fillId="0" borderId="23" xfId="0" applyNumberFormat="1" applyFont="1" applyFill="1" applyBorder="1" applyAlignment="1" applyProtection="1">
      <alignment vertical="center" wrapText="1"/>
      <protection locked="0"/>
    </xf>
    <xf numFmtId="4" fontId="0" fillId="0" borderId="17" xfId="0" applyNumberFormat="1" applyFont="1" applyFill="1" applyBorder="1" applyAlignment="1" applyProtection="1">
      <alignment vertical="center" wrapText="1"/>
      <protection locked="0"/>
    </xf>
    <xf numFmtId="4" fontId="0" fillId="0" borderId="31" xfId="0" applyNumberFormat="1" applyFont="1" applyFill="1" applyBorder="1" applyAlignment="1" applyProtection="1">
      <alignment horizontal="right" vertical="center" wrapText="1"/>
      <protection locked="0"/>
    </xf>
    <xf numFmtId="4" fontId="0" fillId="0" borderId="23" xfId="0" applyNumberFormat="1" applyFont="1" applyFill="1" applyBorder="1" applyAlignment="1" applyProtection="1">
      <alignment horizontal="right" vertical="center" wrapText="1"/>
      <protection locked="0"/>
    </xf>
    <xf numFmtId="4" fontId="0" fillId="0" borderId="73" xfId="0" applyNumberFormat="1" applyFont="1" applyFill="1" applyBorder="1" applyAlignment="1" applyProtection="1">
      <alignment horizontal="center" vertical="center" wrapText="1"/>
      <protection locked="0"/>
    </xf>
    <xf numFmtId="4" fontId="0" fillId="0" borderId="17" xfId="0" applyNumberFormat="1" applyFont="1" applyFill="1" applyBorder="1" applyAlignment="1" applyProtection="1">
      <alignment horizontal="right" vertical="center" wrapText="1"/>
      <protection locked="0"/>
    </xf>
    <xf numFmtId="0" fontId="7" fillId="38" borderId="0" xfId="0" applyFont="1" applyFill="1" applyBorder="1" applyAlignment="1">
      <alignment horizontal="center" vertical="center"/>
    </xf>
    <xf numFmtId="0" fontId="5" fillId="0" borderId="33" xfId="0" applyFont="1" applyFill="1" applyBorder="1" applyAlignment="1">
      <alignment horizontal="left"/>
    </xf>
    <xf numFmtId="0" fontId="5" fillId="0" borderId="34" xfId="0" applyFont="1" applyFill="1" applyBorder="1" applyAlignment="1">
      <alignment horizontal="left"/>
    </xf>
    <xf numFmtId="0" fontId="6" fillId="0" borderId="34" xfId="0" applyFont="1" applyFill="1" applyBorder="1" applyAlignment="1">
      <alignment horizontal="left"/>
    </xf>
    <xf numFmtId="0" fontId="0" fillId="0" borderId="34" xfId="0" applyFill="1" applyBorder="1" applyAlignment="1">
      <alignment/>
    </xf>
    <xf numFmtId="0" fontId="0" fillId="0" borderId="54" xfId="0" applyFill="1" applyBorder="1" applyAlignment="1">
      <alignment/>
    </xf>
    <xf numFmtId="0" fontId="7" fillId="0" borderId="36" xfId="50" applyFont="1" applyFill="1" applyBorder="1" applyAlignment="1">
      <alignment horizontal="left" vertical="center"/>
      <protection/>
    </xf>
    <xf numFmtId="0" fontId="7" fillId="0" borderId="0" xfId="50" applyFont="1" applyFill="1" applyBorder="1" applyAlignment="1">
      <alignment horizontal="left" vertical="center"/>
      <protection/>
    </xf>
    <xf numFmtId="0" fontId="31" fillId="0" borderId="0" xfId="50" applyFont="1" applyFill="1" applyBorder="1">
      <alignment/>
      <protection/>
    </xf>
    <xf numFmtId="0" fontId="7" fillId="0" borderId="0" xfId="50" applyFont="1" applyFill="1" applyBorder="1" applyAlignment="1">
      <alignment horizontal="right" vertical="center"/>
      <protection/>
    </xf>
    <xf numFmtId="0" fontId="7" fillId="0" borderId="50" xfId="50" applyFont="1" applyFill="1" applyBorder="1" applyAlignment="1">
      <alignment horizontal="center" vertical="center"/>
      <protection/>
    </xf>
    <xf numFmtId="0" fontId="6" fillId="0" borderId="36" xfId="0" applyFont="1" applyFill="1" applyBorder="1" applyAlignment="1">
      <alignment horizontal="left"/>
    </xf>
    <xf numFmtId="0" fontId="6" fillId="0" borderId="0" xfId="0" applyFont="1" applyFill="1" applyBorder="1" applyAlignment="1">
      <alignment horizontal="left"/>
    </xf>
    <xf numFmtId="0" fontId="0" fillId="0" borderId="0" xfId="0" applyFill="1" applyBorder="1" applyAlignment="1">
      <alignment/>
    </xf>
    <xf numFmtId="0" fontId="6" fillId="0" borderId="0" xfId="0" applyFont="1" applyFill="1" applyBorder="1" applyAlignment="1">
      <alignment horizontal="center"/>
    </xf>
    <xf numFmtId="4" fontId="31" fillId="0" borderId="50" xfId="0" applyNumberFormat="1" applyFont="1" applyFill="1" applyBorder="1" applyAlignment="1">
      <alignment vertical="center"/>
    </xf>
    <xf numFmtId="4" fontId="6" fillId="0" borderId="0" xfId="0" applyNumberFormat="1" applyFont="1" applyFill="1" applyBorder="1" applyAlignment="1">
      <alignment horizontal="left"/>
    </xf>
    <xf numFmtId="0" fontId="5" fillId="0" borderId="42" xfId="0" applyFont="1" applyFill="1" applyBorder="1" applyAlignment="1">
      <alignment horizontal="left"/>
    </xf>
    <xf numFmtId="0" fontId="6" fillId="0" borderId="31" xfId="0" applyFont="1" applyFill="1" applyBorder="1" applyAlignment="1">
      <alignment horizontal="left"/>
    </xf>
    <xf numFmtId="0" fontId="6" fillId="0" borderId="31" xfId="0" applyFont="1" applyFill="1" applyBorder="1" applyAlignment="1">
      <alignment horizontal="center"/>
    </xf>
    <xf numFmtId="0" fontId="0" fillId="0" borderId="31" xfId="0" applyFill="1" applyBorder="1" applyAlignment="1">
      <alignment/>
    </xf>
    <xf numFmtId="2" fontId="7" fillId="0" borderId="43" xfId="50" applyNumberFormat="1" applyFont="1" applyFill="1" applyBorder="1" applyAlignment="1">
      <alignment vertical="center"/>
      <protection/>
    </xf>
    <xf numFmtId="0" fontId="0" fillId="0" borderId="50" xfId="0" applyFill="1" applyBorder="1" applyAlignment="1">
      <alignment/>
    </xf>
    <xf numFmtId="0" fontId="6" fillId="0" borderId="42" xfId="0" applyFont="1" applyFill="1" applyBorder="1" applyAlignment="1">
      <alignment horizontal="left"/>
    </xf>
    <xf numFmtId="0" fontId="5" fillId="0" borderId="31" xfId="0" applyFont="1" applyFill="1" applyBorder="1" applyAlignment="1">
      <alignment horizontal="left"/>
    </xf>
    <xf numFmtId="0" fontId="0" fillId="0" borderId="43" xfId="0" applyFill="1" applyBorder="1" applyAlignment="1">
      <alignment/>
    </xf>
    <xf numFmtId="0" fontId="7" fillId="0" borderId="54" xfId="50" applyFont="1" applyFill="1" applyBorder="1" applyAlignment="1">
      <alignment vertical="center"/>
      <protection/>
    </xf>
    <xf numFmtId="0" fontId="31" fillId="0" borderId="36" xfId="50" applyFont="1" applyFill="1" applyBorder="1" applyAlignment="1">
      <alignment horizontal="left" vertical="center"/>
      <protection/>
    </xf>
    <xf numFmtId="0" fontId="31" fillId="0" borderId="0" xfId="50" applyFont="1" applyFill="1" applyBorder="1" applyAlignment="1">
      <alignment horizontal="left" vertical="center"/>
      <protection/>
    </xf>
    <xf numFmtId="0" fontId="31" fillId="0" borderId="0" xfId="50" applyFont="1" applyFill="1" applyBorder="1" applyAlignment="1">
      <alignment horizontal="right" vertical="center"/>
      <protection/>
    </xf>
    <xf numFmtId="0" fontId="6" fillId="0" borderId="36" xfId="50" applyFont="1" applyFill="1" applyBorder="1" applyAlignment="1">
      <alignment vertical="center"/>
      <protection/>
    </xf>
    <xf numFmtId="0" fontId="31" fillId="0" borderId="0" xfId="0" applyFont="1" applyFill="1" applyBorder="1" applyAlignment="1">
      <alignment vertical="center"/>
    </xf>
    <xf numFmtId="2" fontId="31" fillId="0" borderId="0" xfId="50" applyNumberFormat="1" applyFont="1" applyFill="1" applyBorder="1">
      <alignment/>
      <protection/>
    </xf>
    <xf numFmtId="0" fontId="6" fillId="0" borderId="42" xfId="50" applyFont="1" applyFill="1" applyBorder="1">
      <alignment/>
      <protection/>
    </xf>
    <xf numFmtId="0" fontId="7" fillId="0" borderId="31" xfId="50" applyFont="1" applyFill="1" applyBorder="1" applyAlignment="1">
      <alignment horizontal="left" vertical="center"/>
      <protection/>
    </xf>
    <xf numFmtId="0" fontId="31" fillId="0" borderId="31" xfId="50" applyFont="1" applyFill="1" applyBorder="1">
      <alignment/>
      <protection/>
    </xf>
    <xf numFmtId="0" fontId="7" fillId="0" borderId="54" xfId="50" applyFont="1" applyFill="1" applyBorder="1" applyAlignment="1">
      <alignment horizontal="left" vertical="center"/>
      <protection/>
    </xf>
    <xf numFmtId="0" fontId="0" fillId="0" borderId="36" xfId="0" applyFont="1" applyFill="1" applyBorder="1" applyAlignment="1">
      <alignment horizontal="left"/>
    </xf>
    <xf numFmtId="0" fontId="6" fillId="0" borderId="0" xfId="50" applyFont="1" applyFill="1" applyBorder="1">
      <alignment/>
      <protection/>
    </xf>
    <xf numFmtId="2" fontId="6" fillId="0" borderId="0" xfId="50" applyNumberFormat="1" applyFont="1" applyFill="1" applyBorder="1" applyAlignment="1">
      <alignment/>
      <protection/>
    </xf>
    <xf numFmtId="0" fontId="6" fillId="0" borderId="36" xfId="50" applyFont="1" applyFill="1" applyBorder="1">
      <alignment/>
      <protection/>
    </xf>
    <xf numFmtId="3" fontId="6" fillId="0" borderId="36" xfId="50" applyNumberFormat="1" applyFont="1" applyFill="1" applyBorder="1" applyAlignment="1">
      <alignment horizontal="left" vertical="center"/>
      <protection/>
    </xf>
    <xf numFmtId="0" fontId="31" fillId="0" borderId="0" xfId="50" applyFont="1" applyFill="1" applyBorder="1" applyAlignment="1">
      <alignment vertical="center"/>
      <protection/>
    </xf>
    <xf numFmtId="0" fontId="5" fillId="0" borderId="34" xfId="50" applyFont="1" applyFill="1" applyBorder="1">
      <alignment/>
      <protection/>
    </xf>
    <xf numFmtId="0" fontId="5" fillId="0" borderId="34" xfId="50" applyFont="1" applyFill="1" applyBorder="1" applyAlignment="1">
      <alignment horizontal="center"/>
      <protection/>
    </xf>
    <xf numFmtId="0" fontId="4" fillId="0" borderId="34" xfId="50" applyFont="1" applyFill="1" applyBorder="1" applyAlignment="1">
      <alignment horizontal="center"/>
      <protection/>
    </xf>
    <xf numFmtId="0" fontId="9" fillId="0" borderId="54" xfId="50" applyFont="1" applyFill="1" applyBorder="1" applyAlignment="1">
      <alignment horizontal="center"/>
      <protection/>
    </xf>
    <xf numFmtId="0" fontId="5" fillId="0" borderId="36" xfId="50" applyFont="1" applyFill="1" applyBorder="1">
      <alignment/>
      <protection/>
    </xf>
    <xf numFmtId="0" fontId="5" fillId="0" borderId="0" xfId="50" applyFont="1" applyFill="1" applyBorder="1">
      <alignment/>
      <protection/>
    </xf>
    <xf numFmtId="0" fontId="5" fillId="0" borderId="0" xfId="50" applyFont="1" applyFill="1" applyBorder="1" applyAlignment="1">
      <alignment horizontal="center"/>
      <protection/>
    </xf>
    <xf numFmtId="0" fontId="5" fillId="0" borderId="50" xfId="50" applyFont="1" applyFill="1" applyBorder="1" applyAlignment="1">
      <alignment horizontal="center"/>
      <protection/>
    </xf>
    <xf numFmtId="2" fontId="6" fillId="0" borderId="0" xfId="50" applyNumberFormat="1" applyFont="1" applyFill="1" applyBorder="1" applyAlignment="1">
      <alignment horizontal="center"/>
      <protection/>
    </xf>
    <xf numFmtId="0" fontId="6" fillId="0" borderId="0" xfId="50" applyFont="1" applyFill="1" applyBorder="1" applyAlignment="1">
      <alignment horizontal="center"/>
      <protection/>
    </xf>
    <xf numFmtId="2" fontId="6" fillId="0" borderId="50" xfId="50" applyNumberFormat="1" applyFont="1" applyFill="1" applyBorder="1" applyAlignment="1">
      <alignment horizontal="right"/>
      <protection/>
    </xf>
    <xf numFmtId="4" fontId="5" fillId="0" borderId="50" xfId="50" applyNumberFormat="1" applyFont="1" applyFill="1" applyBorder="1" applyAlignment="1">
      <alignment horizontal="right"/>
      <protection/>
    </xf>
    <xf numFmtId="0" fontId="33" fillId="0" borderId="36" xfId="51" applyFill="1" applyBorder="1">
      <alignment/>
      <protection/>
    </xf>
    <xf numFmtId="0" fontId="7" fillId="0" borderId="0" xfId="51" applyFont="1" applyFill="1" applyBorder="1" applyAlignment="1">
      <alignment horizontal="left" vertical="center"/>
      <protection/>
    </xf>
    <xf numFmtId="0" fontId="33" fillId="0" borderId="0" xfId="51" applyFill="1" applyBorder="1">
      <alignment/>
      <protection/>
    </xf>
    <xf numFmtId="0" fontId="31" fillId="0" borderId="0" xfId="51" applyFont="1" applyFill="1" applyBorder="1">
      <alignment/>
      <protection/>
    </xf>
    <xf numFmtId="4" fontId="7" fillId="0" borderId="50" xfId="0" applyNumberFormat="1" applyFont="1" applyFill="1" applyBorder="1" applyAlignment="1">
      <alignment vertical="center"/>
    </xf>
    <xf numFmtId="0" fontId="5" fillId="0" borderId="36" xfId="0" applyFont="1" applyFill="1" applyBorder="1" applyAlignment="1">
      <alignment horizontal="left"/>
    </xf>
    <xf numFmtId="0" fontId="31" fillId="0" borderId="50" xfId="50" applyFont="1" applyFill="1" applyBorder="1">
      <alignment/>
      <protection/>
    </xf>
    <xf numFmtId="0" fontId="31" fillId="0" borderId="36" xfId="50" applyFont="1" applyFill="1" applyBorder="1" applyAlignment="1">
      <alignment vertical="center"/>
      <protection/>
    </xf>
    <xf numFmtId="4" fontId="31" fillId="0" borderId="0" xfId="50" applyNumberFormat="1" applyFont="1" applyFill="1" applyBorder="1" applyAlignment="1">
      <alignment vertical="center"/>
      <protection/>
    </xf>
    <xf numFmtId="195" fontId="31" fillId="0" borderId="0" xfId="50" applyNumberFormat="1" applyFont="1" applyFill="1" applyBorder="1" applyAlignment="1">
      <alignment horizontal="right" vertical="center"/>
      <protection/>
    </xf>
    <xf numFmtId="0" fontId="31" fillId="0" borderId="42" xfId="0" applyFont="1" applyFill="1" applyBorder="1" applyAlignment="1">
      <alignment horizontal="left" vertical="center"/>
    </xf>
    <xf numFmtId="0" fontId="31" fillId="0" borderId="31" xfId="0" applyFont="1" applyFill="1" applyBorder="1" applyAlignment="1">
      <alignment vertical="center"/>
    </xf>
    <xf numFmtId="0" fontId="31" fillId="0" borderId="31" xfId="0" applyFont="1" applyFill="1" applyBorder="1" applyAlignment="1">
      <alignment/>
    </xf>
    <xf numFmtId="4" fontId="31" fillId="0" borderId="31" xfId="0" applyNumberFormat="1" applyFont="1" applyFill="1" applyBorder="1" applyAlignment="1">
      <alignment vertical="center"/>
    </xf>
    <xf numFmtId="195" fontId="31" fillId="0" borderId="31" xfId="50" applyNumberFormat="1" applyFont="1" applyFill="1" applyBorder="1" applyAlignment="1">
      <alignment horizontal="right" vertical="center"/>
      <protection/>
    </xf>
    <xf numFmtId="4" fontId="5" fillId="0" borderId="43" xfId="0" applyNumberFormat="1" applyFont="1" applyFill="1" applyBorder="1" applyAlignment="1">
      <alignment vertical="center"/>
    </xf>
    <xf numFmtId="2" fontId="5" fillId="0" borderId="34" xfId="50" applyNumberFormat="1" applyFont="1" applyFill="1" applyBorder="1">
      <alignment/>
      <protection/>
    </xf>
    <xf numFmtId="0" fontId="6" fillId="0" borderId="34" xfId="50" applyFont="1" applyFill="1" applyBorder="1">
      <alignment/>
      <protection/>
    </xf>
    <xf numFmtId="0" fontId="6" fillId="0" borderId="54" xfId="50" applyFont="1" applyFill="1" applyBorder="1">
      <alignment/>
      <protection/>
    </xf>
    <xf numFmtId="195" fontId="34" fillId="0" borderId="0" xfId="53" applyNumberFormat="1" applyFont="1" applyFill="1" applyBorder="1" applyAlignment="1" applyProtection="1">
      <alignment horizontal="right" vertical="center"/>
      <protection hidden="1"/>
    </xf>
    <xf numFmtId="2" fontId="6" fillId="0" borderId="50" xfId="50" applyNumberFormat="1" applyFont="1" applyFill="1" applyBorder="1">
      <alignment/>
      <protection/>
    </xf>
    <xf numFmtId="0" fontId="31" fillId="0" borderId="36" xfId="0" applyFont="1" applyFill="1" applyBorder="1" applyAlignment="1">
      <alignment horizontal="left" vertical="center"/>
    </xf>
    <xf numFmtId="0" fontId="6" fillId="0" borderId="0" xfId="0" applyFont="1" applyFill="1" applyBorder="1" applyAlignment="1">
      <alignment/>
    </xf>
    <xf numFmtId="2" fontId="6" fillId="0" borderId="0" xfId="0" applyNumberFormat="1" applyFont="1" applyFill="1" applyBorder="1" applyAlignment="1">
      <alignment/>
    </xf>
    <xf numFmtId="2" fontId="6" fillId="0" borderId="0" xfId="50" applyNumberFormat="1" applyFont="1" applyFill="1" applyBorder="1">
      <alignment/>
      <protection/>
    </xf>
    <xf numFmtId="0" fontId="5" fillId="0" borderId="31" xfId="50" applyFont="1" applyFill="1" applyBorder="1">
      <alignment/>
      <protection/>
    </xf>
    <xf numFmtId="0" fontId="6" fillId="0" borderId="31" xfId="50" applyFont="1" applyFill="1" applyBorder="1">
      <alignment/>
      <protection/>
    </xf>
    <xf numFmtId="2" fontId="5" fillId="0" borderId="43" xfId="50" applyNumberFormat="1" applyFont="1" applyFill="1" applyBorder="1">
      <alignment/>
      <protection/>
    </xf>
    <xf numFmtId="0" fontId="7" fillId="0" borderId="34" xfId="0" applyFont="1" applyFill="1" applyBorder="1" applyAlignment="1">
      <alignment horizontal="left" vertical="center"/>
    </xf>
    <xf numFmtId="0" fontId="31" fillId="0" borderId="34" xfId="0" applyFont="1" applyFill="1" applyBorder="1" applyAlignment="1">
      <alignment/>
    </xf>
    <xf numFmtId="4" fontId="7" fillId="0" borderId="54" xfId="0" applyNumberFormat="1" applyFont="1" applyFill="1" applyBorder="1" applyAlignment="1">
      <alignment vertical="center"/>
    </xf>
    <xf numFmtId="0" fontId="6" fillId="0" borderId="36" xfId="0" applyFont="1" applyFill="1" applyBorder="1" applyAlignment="1">
      <alignment/>
    </xf>
    <xf numFmtId="0" fontId="7" fillId="0" borderId="0" xfId="0" applyFont="1" applyFill="1" applyBorder="1" applyAlignment="1">
      <alignment horizontal="left" vertical="center"/>
    </xf>
    <xf numFmtId="0" fontId="31" fillId="0" borderId="0" xfId="0" applyFont="1" applyFill="1" applyBorder="1" applyAlignment="1">
      <alignment/>
    </xf>
    <xf numFmtId="0" fontId="6" fillId="0" borderId="42" xfId="0" applyFont="1" applyFill="1" applyBorder="1" applyAlignment="1">
      <alignment/>
    </xf>
    <xf numFmtId="0" fontId="7" fillId="0" borderId="31" xfId="0" applyFont="1" applyFill="1" applyBorder="1" applyAlignment="1">
      <alignment horizontal="left" vertical="center"/>
    </xf>
    <xf numFmtId="49" fontId="1" fillId="0" borderId="34" xfId="0" applyNumberFormat="1" applyFont="1" applyFill="1" applyBorder="1" applyAlignment="1">
      <alignment horizontal="left"/>
    </xf>
    <xf numFmtId="0" fontId="1" fillId="0" borderId="34" xfId="0" applyFont="1" applyFill="1" applyBorder="1" applyAlignment="1">
      <alignment/>
    </xf>
    <xf numFmtId="0" fontId="9" fillId="0" borderId="34" xfId="50" applyFont="1" applyFill="1" applyBorder="1">
      <alignment/>
      <protection/>
    </xf>
    <xf numFmtId="0" fontId="1" fillId="0" borderId="34" xfId="0" applyFont="1" applyFill="1" applyBorder="1" applyAlignment="1">
      <alignment horizontal="center"/>
    </xf>
    <xf numFmtId="0" fontId="1" fillId="0" borderId="34" xfId="0" applyFont="1" applyFill="1" applyBorder="1" applyAlignment="1">
      <alignment/>
    </xf>
    <xf numFmtId="0" fontId="1" fillId="0" borderId="54" xfId="0" applyFont="1" applyFill="1" applyBorder="1" applyAlignment="1">
      <alignment horizontal="center"/>
    </xf>
    <xf numFmtId="0" fontId="1" fillId="0" borderId="36" xfId="0" applyFont="1" applyFill="1" applyBorder="1" applyAlignment="1">
      <alignment horizontal="center"/>
    </xf>
    <xf numFmtId="49" fontId="5" fillId="0" borderId="0" xfId="0" applyNumberFormat="1" applyFont="1" applyFill="1" applyBorder="1" applyAlignment="1">
      <alignment horizontal="left"/>
    </xf>
    <xf numFmtId="0" fontId="27" fillId="0" borderId="0" xfId="50" applyFont="1" applyFill="1" applyBorder="1">
      <alignment/>
      <protection/>
    </xf>
    <xf numFmtId="0" fontId="27" fillId="0" borderId="0" xfId="0" applyFont="1" applyFill="1" applyBorder="1" applyAlignment="1">
      <alignment horizontal="center"/>
    </xf>
    <xf numFmtId="0" fontId="27" fillId="0" borderId="0" xfId="0" applyFont="1" applyFill="1" applyBorder="1" applyAlignment="1">
      <alignment/>
    </xf>
    <xf numFmtId="0" fontId="27" fillId="0" borderId="50" xfId="0" applyFont="1" applyFill="1" applyBorder="1" applyAlignment="1">
      <alignment horizontal="center"/>
    </xf>
    <xf numFmtId="0" fontId="0" fillId="0" borderId="36" xfId="0" applyFont="1" applyFill="1" applyBorder="1" applyAlignment="1">
      <alignment horizontal="center"/>
    </xf>
    <xf numFmtId="49" fontId="0" fillId="0" borderId="0" xfId="0" applyNumberFormat="1" applyFont="1" applyFill="1" applyBorder="1" applyAlignment="1">
      <alignment horizontal="center"/>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2" fontId="0" fillId="0" borderId="0" xfId="0" applyNumberFormat="1" applyFont="1" applyFill="1" applyBorder="1" applyAlignment="1">
      <alignment horizontal="center"/>
    </xf>
    <xf numFmtId="177" fontId="0" fillId="0" borderId="50" xfId="68" applyFont="1" applyFill="1" applyBorder="1" applyAlignment="1">
      <alignment vertical="center"/>
    </xf>
    <xf numFmtId="0" fontId="0" fillId="0" borderId="42" xfId="0" applyFont="1" applyFill="1" applyBorder="1" applyAlignment="1">
      <alignment/>
    </xf>
    <xf numFmtId="49" fontId="0" fillId="0" borderId="31" xfId="0" applyNumberFormat="1" applyFont="1" applyFill="1" applyBorder="1" applyAlignment="1">
      <alignment horizontal="center"/>
    </xf>
    <xf numFmtId="0" fontId="0" fillId="0" borderId="31" xfId="0" applyFont="1" applyFill="1" applyBorder="1" applyAlignment="1">
      <alignment horizontal="left" vertical="center"/>
    </xf>
    <xf numFmtId="0" fontId="0" fillId="0" borderId="31" xfId="0" applyFont="1" applyFill="1" applyBorder="1" applyAlignment="1">
      <alignment/>
    </xf>
    <xf numFmtId="0" fontId="0" fillId="0" borderId="31" xfId="0" applyFont="1" applyFill="1" applyBorder="1" applyAlignment="1">
      <alignment horizontal="center"/>
    </xf>
    <xf numFmtId="0" fontId="1" fillId="0" borderId="31" xfId="0" applyFont="1" applyFill="1" applyBorder="1" applyAlignment="1">
      <alignment horizontal="center"/>
    </xf>
    <xf numFmtId="177" fontId="1" fillId="0" borderId="43" xfId="68" applyFont="1" applyFill="1" applyBorder="1" applyAlignment="1">
      <alignment vertical="center"/>
    </xf>
    <xf numFmtId="49" fontId="5"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xf>
    <xf numFmtId="2" fontId="0" fillId="0" borderId="50" xfId="0" applyNumberFormat="1" applyFont="1" applyFill="1" applyBorder="1" applyAlignment="1">
      <alignment horizontal="center"/>
    </xf>
    <xf numFmtId="4" fontId="6" fillId="0" borderId="0" xfId="0" applyNumberFormat="1" applyFont="1" applyFill="1" applyBorder="1" applyAlignment="1">
      <alignment horizontal="center"/>
    </xf>
    <xf numFmtId="0" fontId="1" fillId="0" borderId="31" xfId="0" applyFont="1" applyFill="1" applyBorder="1" applyAlignment="1">
      <alignment horizontal="left" vertical="center"/>
    </xf>
    <xf numFmtId="4" fontId="1" fillId="0" borderId="43" xfId="0" applyNumberFormat="1" applyFont="1" applyFill="1" applyBorder="1" applyAlignment="1">
      <alignment horizontal="center"/>
    </xf>
    <xf numFmtId="0" fontId="7" fillId="0" borderId="54" xfId="50" applyFont="1" applyFill="1" applyBorder="1" applyAlignment="1">
      <alignment horizontal="center" vertical="center"/>
      <protection/>
    </xf>
    <xf numFmtId="0" fontId="6" fillId="0" borderId="0" xfId="50" applyFont="1" applyFill="1" applyBorder="1" applyAlignment="1">
      <alignment horizontal="left" vertical="center"/>
      <protection/>
    </xf>
    <xf numFmtId="0" fontId="6" fillId="0" borderId="0" xfId="50" applyFont="1" applyFill="1" applyBorder="1" applyAlignment="1">
      <alignment horizontal="right" vertical="center"/>
      <protection/>
    </xf>
    <xf numFmtId="4" fontId="6" fillId="0" borderId="50" xfId="0" applyNumberFormat="1" applyFont="1" applyFill="1" applyBorder="1" applyAlignment="1">
      <alignment vertical="center"/>
    </xf>
    <xf numFmtId="0" fontId="0" fillId="0" borderId="0" xfId="0" applyFill="1" applyAlignment="1" applyProtection="1">
      <alignment/>
      <protection hidden="1"/>
    </xf>
    <xf numFmtId="10" fontId="1" fillId="0" borderId="39" xfId="0" applyNumberFormat="1" applyFont="1" applyFill="1" applyBorder="1" applyAlignment="1" applyProtection="1">
      <alignment horizontal="centerContinuous" vertical="center"/>
      <protection hidden="1"/>
    </xf>
    <xf numFmtId="0" fontId="0" fillId="0" borderId="60" xfId="0" applyNumberFormat="1" applyFont="1" applyFill="1" applyBorder="1" applyAlignment="1" applyProtection="1">
      <alignment horizontal="center" vertical="center" wrapText="1"/>
      <protection hidden="1"/>
    </xf>
    <xf numFmtId="0" fontId="0" fillId="0" borderId="73" xfId="0" applyNumberFormat="1" applyFont="1" applyFill="1" applyBorder="1" applyAlignment="1" applyProtection="1">
      <alignment horizontal="center" vertical="center" wrapText="1"/>
      <protection hidden="1"/>
    </xf>
    <xf numFmtId="0" fontId="0" fillId="0" borderId="74" xfId="0" applyNumberFormat="1" applyFont="1" applyFill="1" applyBorder="1" applyAlignment="1" applyProtection="1">
      <alignment vertical="top" wrapText="1"/>
      <protection hidden="1"/>
    </xf>
    <xf numFmtId="0" fontId="0" fillId="0" borderId="72" xfId="0" applyNumberFormat="1" applyFont="1" applyFill="1" applyBorder="1" applyAlignment="1" applyProtection="1">
      <alignment horizontal="center" vertical="center"/>
      <protection hidden="1"/>
    </xf>
    <xf numFmtId="0" fontId="0" fillId="0" borderId="74" xfId="0" applyNumberFormat="1" applyFont="1" applyFill="1" applyBorder="1" applyAlignment="1" applyProtection="1">
      <alignment vertical="top"/>
      <protection hidden="1"/>
    </xf>
    <xf numFmtId="0" fontId="0" fillId="0" borderId="14" xfId="0" applyNumberFormat="1" applyFont="1" applyFill="1" applyBorder="1" applyAlignment="1" applyProtection="1">
      <alignment vertical="center" wrapText="1"/>
      <protection hidden="1"/>
    </xf>
    <xf numFmtId="0" fontId="0" fillId="0" borderId="27" xfId="0" applyNumberFormat="1" applyFont="1" applyFill="1" applyBorder="1" applyAlignment="1" applyProtection="1">
      <alignment horizontal="center" vertical="center" wrapText="1"/>
      <protection hidden="1"/>
    </xf>
    <xf numFmtId="4" fontId="0" fillId="0" borderId="27" xfId="0" applyNumberFormat="1" applyFont="1" applyFill="1" applyBorder="1" applyAlignment="1" applyProtection="1">
      <alignment horizontal="center" vertical="center" wrapText="1"/>
      <protection hidden="1"/>
    </xf>
    <xf numFmtId="4" fontId="0" fillId="0" borderId="14" xfId="0" applyNumberFormat="1" applyFont="1" applyFill="1" applyBorder="1" applyAlignment="1" applyProtection="1">
      <alignment horizontal="right" vertical="center" wrapText="1"/>
      <protection hidden="1"/>
    </xf>
    <xf numFmtId="0" fontId="0" fillId="0" borderId="59" xfId="0" applyNumberFormat="1" applyFont="1" applyFill="1" applyBorder="1" applyAlignment="1" applyProtection="1">
      <alignment horizontal="center" vertical="center" wrapText="1"/>
      <protection hidden="1"/>
    </xf>
    <xf numFmtId="0" fontId="0" fillId="0" borderId="68" xfId="0" applyNumberFormat="1" applyFont="1" applyFill="1" applyBorder="1" applyAlignment="1" applyProtection="1">
      <alignment horizontal="center" vertical="center" wrapText="1"/>
      <protection hidden="1"/>
    </xf>
    <xf numFmtId="49" fontId="1" fillId="0" borderId="23" xfId="0" applyNumberFormat="1" applyFont="1" applyFill="1" applyBorder="1" applyAlignment="1" applyProtection="1">
      <alignment horizontal="center" vertical="center" wrapText="1"/>
      <protection hidden="1"/>
    </xf>
    <xf numFmtId="0" fontId="1" fillId="0" borderId="20" xfId="0" applyNumberFormat="1" applyFont="1" applyFill="1" applyBorder="1" applyAlignment="1" applyProtection="1">
      <alignment vertical="center" wrapText="1"/>
      <protection hidden="1"/>
    </xf>
    <xf numFmtId="0" fontId="0" fillId="0" borderId="23" xfId="0" applyNumberFormat="1" applyFont="1" applyFill="1" applyBorder="1" applyAlignment="1" applyProtection="1">
      <alignment horizontal="center" vertical="center" wrapText="1"/>
      <protection hidden="1"/>
    </xf>
    <xf numFmtId="4" fontId="0" fillId="0" borderId="23" xfId="0" applyNumberFormat="1" applyFont="1" applyFill="1" applyBorder="1" applyAlignment="1" applyProtection="1">
      <alignment horizontal="center" vertical="center" wrapText="1"/>
      <protection hidden="1"/>
    </xf>
    <xf numFmtId="4" fontId="0" fillId="0" borderId="24" xfId="0" applyNumberFormat="1" applyFont="1" applyFill="1" applyBorder="1" applyAlignment="1" applyProtection="1">
      <alignment horizontal="right" vertical="center" wrapText="1"/>
      <protection hidden="1"/>
    </xf>
    <xf numFmtId="4" fontId="0" fillId="0" borderId="25" xfId="0" applyNumberFormat="1" applyFont="1" applyFill="1" applyBorder="1" applyAlignment="1" applyProtection="1">
      <alignment horizontal="right" vertical="center" wrapText="1"/>
      <protection hidden="1"/>
    </xf>
    <xf numFmtId="4" fontId="0" fillId="0" borderId="28" xfId="0" applyNumberFormat="1" applyFont="1" applyFill="1" applyBorder="1" applyAlignment="1" applyProtection="1">
      <alignment horizontal="right" vertical="center" wrapText="1"/>
      <protection hidden="1"/>
    </xf>
    <xf numFmtId="0" fontId="0" fillId="0" borderId="62" xfId="0" applyNumberFormat="1" applyFont="1" applyFill="1" applyBorder="1" applyAlignment="1" applyProtection="1">
      <alignment horizontal="center" vertical="center" wrapText="1"/>
      <protection hidden="1"/>
    </xf>
    <xf numFmtId="0" fontId="0" fillId="0" borderId="75" xfId="0" applyNumberFormat="1" applyFont="1" applyFill="1" applyBorder="1" applyAlignment="1" applyProtection="1">
      <alignment horizontal="center" vertical="center" wrapText="1"/>
      <protection hidden="1"/>
    </xf>
    <xf numFmtId="49" fontId="0" fillId="0" borderId="30" xfId="0" applyNumberFormat="1" applyFont="1" applyFill="1" applyBorder="1" applyAlignment="1" applyProtection="1" quotePrefix="1">
      <alignment horizontal="center" vertical="center" wrapText="1"/>
      <protection hidden="1"/>
    </xf>
    <xf numFmtId="0" fontId="1" fillId="0" borderId="30" xfId="0" applyNumberFormat="1" applyFont="1" applyFill="1" applyBorder="1" applyAlignment="1" applyProtection="1">
      <alignment horizontal="right" vertical="center" wrapText="1"/>
      <protection hidden="1"/>
    </xf>
    <xf numFmtId="0" fontId="0" fillId="0" borderId="31" xfId="0" applyNumberFormat="1" applyFont="1" applyFill="1" applyBorder="1" applyAlignment="1" applyProtection="1">
      <alignment horizontal="center" vertical="center" wrapText="1"/>
      <protection hidden="1"/>
    </xf>
    <xf numFmtId="4" fontId="0" fillId="0" borderId="31" xfId="0" applyNumberFormat="1" applyFont="1" applyFill="1" applyBorder="1" applyAlignment="1" applyProtection="1">
      <alignment horizontal="center" vertical="center" wrapText="1"/>
      <protection hidden="1"/>
    </xf>
    <xf numFmtId="4" fontId="0" fillId="0" borderId="31" xfId="0" applyNumberFormat="1" applyFont="1" applyFill="1" applyBorder="1" applyAlignment="1" applyProtection="1">
      <alignment horizontal="right" vertical="center" wrapText="1"/>
      <protection hidden="1"/>
    </xf>
    <xf numFmtId="4" fontId="1" fillId="0" borderId="32" xfId="0" applyNumberFormat="1" applyFont="1" applyFill="1" applyBorder="1" applyAlignment="1" applyProtection="1">
      <alignment horizontal="right" vertical="center" wrapText="1"/>
      <protection hidden="1"/>
    </xf>
    <xf numFmtId="3" fontId="0" fillId="0" borderId="73" xfId="0" applyNumberFormat="1" applyFont="1" applyFill="1" applyBorder="1" applyAlignment="1" applyProtection="1">
      <alignment horizontal="center" vertical="center" wrapText="1"/>
      <protection hidden="1"/>
    </xf>
    <xf numFmtId="0" fontId="0" fillId="0" borderId="14" xfId="0" applyNumberFormat="1" applyFont="1" applyFill="1" applyBorder="1" applyAlignment="1" applyProtection="1">
      <alignment vertical="top" wrapText="1"/>
      <protection hidden="1"/>
    </xf>
    <xf numFmtId="4" fontId="0" fillId="0" borderId="14" xfId="0" applyNumberFormat="1" applyFont="1" applyFill="1" applyBorder="1" applyAlignment="1" applyProtection="1">
      <alignment horizontal="center" vertical="center"/>
      <protection hidden="1"/>
    </xf>
    <xf numFmtId="0" fontId="0" fillId="0" borderId="14" xfId="0" applyNumberFormat="1" applyFont="1" applyFill="1" applyBorder="1" applyAlignment="1" applyProtection="1">
      <alignment horizontal="center" vertical="center"/>
      <protection hidden="1"/>
    </xf>
    <xf numFmtId="0" fontId="0" fillId="0" borderId="83" xfId="0" applyNumberFormat="1" applyFont="1" applyFill="1" applyBorder="1" applyAlignment="1" applyProtection="1">
      <alignment vertical="top"/>
      <protection hidden="1"/>
    </xf>
    <xf numFmtId="0" fontId="86" fillId="0" borderId="73" xfId="0" applyFont="1" applyFill="1" applyBorder="1" applyAlignment="1">
      <alignment vertical="center" wrapText="1"/>
    </xf>
    <xf numFmtId="4" fontId="0" fillId="0" borderId="27" xfId="0" applyNumberFormat="1" applyFont="1" applyFill="1" applyBorder="1" applyAlignment="1" applyProtection="1">
      <alignment horizontal="right" vertical="center" wrapText="1"/>
      <protection locked="0"/>
    </xf>
    <xf numFmtId="0" fontId="86" fillId="0" borderId="73" xfId="0" applyFont="1" applyFill="1" applyBorder="1" applyAlignment="1">
      <alignment horizontal="justify" vertical="center" wrapText="1"/>
    </xf>
    <xf numFmtId="4" fontId="0" fillId="0" borderId="73" xfId="0" applyNumberFormat="1" applyFont="1" applyFill="1" applyBorder="1" applyAlignment="1" applyProtection="1">
      <alignment horizontal="center" vertical="center" wrapText="1"/>
      <protection hidden="1"/>
    </xf>
    <xf numFmtId="0" fontId="0" fillId="0" borderId="0" xfId="0" applyNumberFormat="1" applyFont="1" applyFill="1" applyBorder="1" applyAlignment="1" applyProtection="1">
      <alignment horizontal="center" vertical="center" wrapText="1"/>
      <protection hidden="1"/>
    </xf>
    <xf numFmtId="0" fontId="0" fillId="0" borderId="31" xfId="0" applyFont="1" applyFill="1" applyBorder="1" applyAlignment="1" applyProtection="1">
      <alignment vertical="center" wrapText="1"/>
      <protection hidden="1"/>
    </xf>
    <xf numFmtId="0" fontId="0" fillId="0" borderId="31" xfId="0" applyFont="1" applyFill="1" applyBorder="1" applyAlignment="1" applyProtection="1">
      <alignment horizontal="center" vertical="center" wrapText="1"/>
      <protection hidden="1"/>
    </xf>
    <xf numFmtId="4" fontId="0" fillId="0" borderId="23" xfId="0" applyNumberFormat="1" applyFont="1" applyFill="1" applyBorder="1" applyAlignment="1" applyProtection="1">
      <alignment horizontal="right" vertical="center" wrapText="1"/>
      <protection hidden="1"/>
    </xf>
    <xf numFmtId="4" fontId="0" fillId="0" borderId="14" xfId="0" applyNumberFormat="1" applyFont="1" applyFill="1" applyBorder="1" applyAlignment="1" applyProtection="1">
      <alignment horizontal="center" vertical="center" wrapText="1"/>
      <protection hidden="1"/>
    </xf>
    <xf numFmtId="0" fontId="87" fillId="0" borderId="73" xfId="0" applyFont="1" applyFill="1" applyBorder="1" applyAlignment="1">
      <alignment vertical="center" wrapText="1"/>
    </xf>
    <xf numFmtId="0" fontId="6" fillId="0" borderId="0" xfId="0" applyNumberFormat="1" applyFont="1" applyAlignment="1" applyProtection="1">
      <alignment/>
      <protection hidden="1"/>
    </xf>
    <xf numFmtId="201" fontId="0" fillId="0" borderId="73" xfId="0" applyNumberFormat="1" applyFont="1" applyFill="1" applyBorder="1" applyAlignment="1" applyProtection="1">
      <alignment horizontal="center" vertical="center"/>
      <protection locked="0"/>
    </xf>
    <xf numFmtId="201" fontId="0" fillId="0" borderId="73" xfId="0" applyNumberFormat="1" applyFont="1" applyFill="1" applyBorder="1" applyAlignment="1" applyProtection="1">
      <alignment horizontal="right" vertical="center"/>
      <protection locked="0"/>
    </xf>
    <xf numFmtId="201" fontId="0" fillId="0" borderId="73" xfId="0" applyNumberFormat="1" applyFont="1" applyFill="1" applyBorder="1" applyAlignment="1" applyProtection="1">
      <alignment vertical="center"/>
      <protection locked="0"/>
    </xf>
    <xf numFmtId="201" fontId="36" fillId="0" borderId="73" xfId="54" applyNumberFormat="1" applyFont="1" applyFill="1" applyBorder="1" applyAlignment="1" applyProtection="1">
      <alignment horizontal="center" vertical="center"/>
      <protection locked="0"/>
    </xf>
    <xf numFmtId="201" fontId="36" fillId="0" borderId="73" xfId="54" applyNumberFormat="1" applyFont="1" applyFill="1" applyBorder="1" applyAlignment="1" applyProtection="1">
      <alignment vertical="center"/>
      <protection locked="0"/>
    </xf>
    <xf numFmtId="206" fontId="18" fillId="0" borderId="14" xfId="68" applyNumberFormat="1" applyFont="1" applyFill="1" applyBorder="1" applyAlignment="1" applyProtection="1">
      <alignment/>
      <protection hidden="1"/>
    </xf>
    <xf numFmtId="206" fontId="11" fillId="0" borderId="13" xfId="68" applyNumberFormat="1" applyFont="1" applyFill="1" applyBorder="1" applyAlignment="1" applyProtection="1">
      <alignment/>
      <protection hidden="1"/>
    </xf>
    <xf numFmtId="208" fontId="11" fillId="0" borderId="12" xfId="68" applyNumberFormat="1" applyFont="1" applyBorder="1" applyAlignment="1" applyProtection="1">
      <alignment horizontal="centerContinuous"/>
      <protection/>
    </xf>
    <xf numFmtId="208" fontId="11" fillId="0" borderId="0" xfId="68" applyNumberFormat="1" applyFont="1" applyBorder="1" applyAlignment="1" applyProtection="1">
      <alignment horizontal="centerContinuous"/>
      <protection/>
    </xf>
    <xf numFmtId="4" fontId="11" fillId="0" borderId="0" xfId="0" applyNumberFormat="1" applyFont="1" applyAlignment="1">
      <alignment/>
    </xf>
    <xf numFmtId="194" fontId="18" fillId="34" borderId="14" xfId="68" applyNumberFormat="1" applyFont="1" applyFill="1" applyBorder="1" applyAlignment="1" applyProtection="1">
      <alignment/>
      <protection locked="0"/>
    </xf>
    <xf numFmtId="194" fontId="11" fillId="34" borderId="13" xfId="68" applyNumberFormat="1" applyFont="1" applyFill="1" applyBorder="1" applyAlignment="1" applyProtection="1">
      <alignment/>
      <protection hidden="1"/>
    </xf>
    <xf numFmtId="209" fontId="18" fillId="34" borderId="14" xfId="68" applyNumberFormat="1" applyFont="1" applyFill="1" applyBorder="1" applyAlignment="1" applyProtection="1">
      <alignment/>
      <protection locked="0"/>
    </xf>
    <xf numFmtId="210" fontId="18" fillId="34" borderId="14" xfId="68" applyNumberFormat="1" applyFont="1" applyFill="1" applyBorder="1" applyAlignment="1" applyProtection="1">
      <alignment/>
      <protection locked="0"/>
    </xf>
    <xf numFmtId="212" fontId="18" fillId="34" borderId="14" xfId="68" applyNumberFormat="1" applyFont="1" applyFill="1" applyBorder="1" applyAlignment="1" applyProtection="1">
      <alignment/>
      <protection locked="0"/>
    </xf>
    <xf numFmtId="10" fontId="0" fillId="0" borderId="18" xfId="68" applyNumberFormat="1" applyFont="1" applyFill="1" applyBorder="1" applyAlignment="1" applyProtection="1">
      <alignment horizontal="center"/>
      <protection hidden="1"/>
    </xf>
    <xf numFmtId="10" fontId="0" fillId="0" borderId="37" xfId="68" applyNumberFormat="1" applyFont="1" applyFill="1" applyBorder="1" applyAlignment="1" applyProtection="1">
      <alignment horizontal="center"/>
      <protection hidden="1"/>
    </xf>
    <xf numFmtId="10" fontId="0" fillId="0" borderId="38" xfId="68" applyNumberFormat="1" applyFont="1" applyFill="1" applyBorder="1" applyAlignment="1" applyProtection="1">
      <alignment horizontal="center"/>
      <protection hidden="1"/>
    </xf>
    <xf numFmtId="49" fontId="0" fillId="0" borderId="18" xfId="68" applyNumberFormat="1" applyFont="1" applyFill="1" applyBorder="1" applyAlignment="1" applyProtection="1">
      <alignment horizontal="center"/>
      <protection hidden="1"/>
    </xf>
    <xf numFmtId="49" fontId="0" fillId="0" borderId="37" xfId="68" applyNumberFormat="1" applyFont="1" applyFill="1" applyBorder="1" applyAlignment="1" applyProtection="1">
      <alignment horizontal="center"/>
      <protection hidden="1"/>
    </xf>
    <xf numFmtId="49" fontId="0" fillId="0" borderId="38" xfId="68" applyNumberFormat="1" applyFont="1" applyFill="1" applyBorder="1" applyAlignment="1" applyProtection="1">
      <alignment horizontal="center"/>
      <protection hidden="1"/>
    </xf>
    <xf numFmtId="10" fontId="1" fillId="0" borderId="18" xfId="68" applyNumberFormat="1" applyFont="1" applyFill="1" applyBorder="1" applyAlignment="1" applyProtection="1">
      <alignment horizontal="center"/>
      <protection hidden="1"/>
    </xf>
    <xf numFmtId="10" fontId="1" fillId="0" borderId="37" xfId="68" applyNumberFormat="1" applyFont="1" applyFill="1" applyBorder="1" applyAlignment="1" applyProtection="1">
      <alignment horizontal="center"/>
      <protection hidden="1"/>
    </xf>
    <xf numFmtId="10" fontId="1" fillId="0" borderId="38" xfId="68" applyNumberFormat="1" applyFont="1" applyFill="1" applyBorder="1" applyAlignment="1" applyProtection="1">
      <alignment horizontal="center"/>
      <protection hidden="1"/>
    </xf>
    <xf numFmtId="49" fontId="16" fillId="0" borderId="12" xfId="0" applyNumberFormat="1" applyFont="1" applyFill="1" applyBorder="1" applyAlignment="1" applyProtection="1">
      <alignment horizontal="left"/>
      <protection/>
    </xf>
    <xf numFmtId="0" fontId="0" fillId="0" borderId="0" xfId="0" applyAlignment="1">
      <alignment/>
    </xf>
    <xf numFmtId="0" fontId="0" fillId="0" borderId="41" xfId="0" applyBorder="1" applyAlignment="1">
      <alignment/>
    </xf>
    <xf numFmtId="49" fontId="16" fillId="0" borderId="12" xfId="0" applyNumberFormat="1" applyFont="1" applyFill="1" applyBorder="1" applyAlignment="1" applyProtection="1">
      <alignment/>
      <protection/>
    </xf>
    <xf numFmtId="0" fontId="1" fillId="0" borderId="18" xfId="0" applyNumberFormat="1" applyFont="1" applyBorder="1" applyAlignment="1" applyProtection="1">
      <alignment horizontal="center" vertical="top" wrapText="1"/>
      <protection hidden="1"/>
    </xf>
    <xf numFmtId="0" fontId="1" fillId="0" borderId="37" xfId="0" applyNumberFormat="1" applyFont="1" applyBorder="1" applyAlignment="1" applyProtection="1">
      <alignment horizontal="center" vertical="top" wrapText="1"/>
      <protection hidden="1"/>
    </xf>
    <xf numFmtId="0" fontId="1" fillId="0" borderId="38" xfId="0" applyNumberFormat="1" applyFont="1" applyBorder="1" applyAlignment="1" applyProtection="1">
      <alignment horizontal="center" vertical="top" wrapText="1"/>
      <protection hidden="1"/>
    </xf>
    <xf numFmtId="49" fontId="1" fillId="0" borderId="55" xfId="68" applyNumberFormat="1" applyFont="1" applyFill="1" applyBorder="1" applyAlignment="1" applyProtection="1">
      <alignment horizontal="center"/>
      <protection hidden="1"/>
    </xf>
    <xf numFmtId="49" fontId="1" fillId="0" borderId="47" xfId="68" applyNumberFormat="1" applyFont="1" applyFill="1" applyBorder="1" applyAlignment="1" applyProtection="1">
      <alignment horizontal="center"/>
      <protection hidden="1"/>
    </xf>
    <xf numFmtId="49" fontId="1" fillId="0" borderId="57" xfId="68" applyNumberFormat="1" applyFont="1" applyFill="1" applyBorder="1" applyAlignment="1" applyProtection="1">
      <alignment horizontal="center"/>
      <protection hidden="1"/>
    </xf>
    <xf numFmtId="0" fontId="0" fillId="0" borderId="0" xfId="0" applyNumberFormat="1" applyFont="1" applyAlignment="1">
      <alignment horizontal="left"/>
    </xf>
    <xf numFmtId="0" fontId="0" fillId="0" borderId="0" xfId="0" applyAlignment="1">
      <alignment horizontal="left"/>
    </xf>
    <xf numFmtId="49" fontId="27" fillId="0" borderId="44" xfId="0" applyNumberFormat="1" applyFont="1" applyBorder="1" applyAlignment="1" applyProtection="1">
      <alignment horizontal="left" vertical="center" wrapText="1"/>
      <protection hidden="1"/>
    </xf>
    <xf numFmtId="49" fontId="27" fillId="0" borderId="17" xfId="0" applyNumberFormat="1" applyFont="1" applyBorder="1" applyAlignment="1" applyProtection="1">
      <alignment horizontal="left" vertical="center" wrapText="1"/>
      <protection hidden="1"/>
    </xf>
    <xf numFmtId="49" fontId="27" fillId="0" borderId="45" xfId="0" applyNumberFormat="1" applyFont="1" applyBorder="1" applyAlignment="1" applyProtection="1">
      <alignment horizontal="left" vertical="center" wrapText="1"/>
      <protection hidden="1"/>
    </xf>
    <xf numFmtId="49" fontId="27" fillId="0" borderId="12" xfId="0" applyNumberFormat="1" applyFont="1" applyBorder="1" applyAlignment="1" applyProtection="1">
      <alignment horizontal="left" vertical="center" wrapText="1"/>
      <protection hidden="1"/>
    </xf>
    <xf numFmtId="49" fontId="27" fillId="0" borderId="0" xfId="0" applyNumberFormat="1" applyFont="1" applyBorder="1" applyAlignment="1" applyProtection="1">
      <alignment horizontal="left" vertical="center" wrapText="1"/>
      <protection hidden="1"/>
    </xf>
    <xf numFmtId="49" fontId="27" fillId="0" borderId="41" xfId="0" applyNumberFormat="1" applyFont="1" applyBorder="1" applyAlignment="1" applyProtection="1">
      <alignment horizontal="left" vertical="center" wrapText="1"/>
      <protection hidden="1"/>
    </xf>
    <xf numFmtId="49" fontId="27" fillId="0" borderId="14" xfId="0" applyNumberFormat="1" applyFont="1" applyBorder="1" applyAlignment="1" applyProtection="1">
      <alignment horizontal="left" vertical="center" wrapText="1"/>
      <protection hidden="1"/>
    </xf>
    <xf numFmtId="49" fontId="27" fillId="0" borderId="13" xfId="0" applyNumberFormat="1" applyFont="1" applyBorder="1" applyAlignment="1" applyProtection="1">
      <alignment horizontal="left" vertical="center" wrapText="1"/>
      <protection hidden="1"/>
    </xf>
    <xf numFmtId="49" fontId="27" fillId="0" borderId="46" xfId="0" applyNumberFormat="1" applyFont="1" applyBorder="1" applyAlignment="1" applyProtection="1">
      <alignment horizontal="left" vertical="center" wrapText="1"/>
      <protection hidden="1"/>
    </xf>
    <xf numFmtId="0" fontId="6" fillId="0" borderId="0" xfId="50" applyFont="1" applyFill="1" applyBorder="1" applyAlignment="1">
      <alignment horizontal="left" wrapText="1"/>
      <protection/>
    </xf>
    <xf numFmtId="0" fontId="7" fillId="0" borderId="34" xfId="50" applyFont="1" applyFill="1" applyBorder="1" applyAlignment="1">
      <alignment horizontal="left" vertical="center" wrapText="1"/>
      <protection/>
    </xf>
    <xf numFmtId="0" fontId="0" fillId="38" borderId="13" xfId="0" applyFill="1" applyBorder="1" applyAlignment="1" applyProtection="1">
      <alignment horizontal="left" vertical="top" wrapText="1"/>
      <protection hidden="1"/>
    </xf>
    <xf numFmtId="2" fontId="6" fillId="0" borderId="0" xfId="50" applyNumberFormat="1" applyFont="1" applyFill="1" applyBorder="1" applyAlignment="1">
      <alignment horizontal="center"/>
      <protection/>
    </xf>
    <xf numFmtId="0" fontId="6" fillId="0" borderId="0" xfId="0" applyFont="1" applyFill="1" applyBorder="1" applyAlignment="1">
      <alignment horizontal="left"/>
    </xf>
    <xf numFmtId="0" fontId="1" fillId="38" borderId="0" xfId="0" applyNumberFormat="1" applyFont="1" applyFill="1" applyBorder="1" applyAlignment="1" applyProtection="1">
      <alignment horizontal="left" vertical="center" wrapText="1"/>
      <protection hidden="1"/>
    </xf>
    <xf numFmtId="0" fontId="7" fillId="0" borderId="0" xfId="50" applyFont="1" applyFill="1" applyBorder="1" applyAlignment="1">
      <alignment horizontal="left" vertical="center" wrapText="1"/>
      <protection/>
    </xf>
    <xf numFmtId="0" fontId="7" fillId="38" borderId="0" xfId="0" applyFont="1" applyFill="1" applyBorder="1" applyAlignment="1">
      <alignment horizontal="center" vertical="center"/>
    </xf>
    <xf numFmtId="4" fontId="34" fillId="38" borderId="0" xfId="0" applyNumberFormat="1" applyFont="1" applyFill="1" applyBorder="1" applyAlignment="1">
      <alignment horizontal="center" vertical="center"/>
    </xf>
    <xf numFmtId="0" fontId="6" fillId="38" borderId="0" xfId="0" applyFont="1" applyFill="1" applyBorder="1" applyAlignment="1">
      <alignment horizontal="left"/>
    </xf>
    <xf numFmtId="0" fontId="6" fillId="38" borderId="0" xfId="0" applyFont="1" applyFill="1" applyBorder="1" applyAlignment="1">
      <alignment horizontal="left" wrapText="1"/>
    </xf>
    <xf numFmtId="9" fontId="6" fillId="0" borderId="0" xfId="57" applyFont="1" applyFill="1" applyBorder="1" applyAlignment="1">
      <alignment horizontal="center"/>
    </xf>
    <xf numFmtId="0" fontId="1" fillId="0" borderId="36"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0" xfId="0" applyFont="1" applyFill="1" applyBorder="1" applyAlignment="1">
      <alignment horizontal="center"/>
    </xf>
    <xf numFmtId="0" fontId="5" fillId="0" borderId="0" xfId="0" applyFont="1" applyFill="1" applyBorder="1" applyAlignment="1">
      <alignment horizontal="left"/>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rmal 10 10 2 2" xfId="51"/>
    <cellStyle name="Normal 2" xfId="52"/>
    <cellStyle name="Normal 2 5 2" xfId="53"/>
    <cellStyle name="Normal 3" xfId="54"/>
    <cellStyle name="Normal 7 2" xfId="55"/>
    <cellStyle name="Nota" xfId="56"/>
    <cellStyle name="Percent"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114300</xdr:rowOff>
    </xdr:from>
    <xdr:to>
      <xdr:col>5</xdr:col>
      <xdr:colOff>752475</xdr:colOff>
      <xdr:row>12</xdr:row>
      <xdr:rowOff>133350</xdr:rowOff>
    </xdr:to>
    <xdr:sp>
      <xdr:nvSpPr>
        <xdr:cNvPr id="1" name="WordArt 68"/>
        <xdr:cNvSpPr>
          <a:spLocks/>
        </xdr:cNvSpPr>
      </xdr:nvSpPr>
      <xdr:spPr>
        <a:xfrm rot="20142702">
          <a:off x="228600" y="1247775"/>
          <a:ext cx="3752850" cy="857250"/>
        </a:xfrm>
        <a:prstGeom prst="rect"/>
        <a:noFill/>
      </xdr:spPr>
      <xdr:txBody>
        <a:bodyPr fromWordArt="1" wrap="none" lIns="91440" tIns="45720" rIns="91440" bIns="45720">
          <a:prstTxWarp prst="textPlain"/>
        </a:bodyPr>
        <a:p>
          <a:pPr algn="ctr"/>
          <a:r>
            <a:rPr sz="4800" i="1" kern="10" spc="0">
              <a:ln w="9525" cmpd="sng">
                <a:solidFill>
                  <a:srgbClr val="000000"/>
                </a:solidFill>
                <a:headEnd type="none"/>
                <a:tailEnd type="none"/>
              </a:ln>
              <a:solidFill>
                <a:srgbClr val="FFFFFF"/>
              </a:solidFill>
              <a:latin typeface="Arial Black"/>
              <a:cs typeface="Arial Black"/>
            </a:rPr>
            <a:t>Sisplan  v 7.3</a:t>
          </a:r>
        </a:p>
      </xdr:txBody>
    </xdr:sp>
    <xdr:clientData/>
  </xdr:twoCellAnchor>
  <xdr:twoCellAnchor>
    <xdr:from>
      <xdr:col>0</xdr:col>
      <xdr:colOff>180975</xdr:colOff>
      <xdr:row>1</xdr:row>
      <xdr:rowOff>28575</xdr:rowOff>
    </xdr:from>
    <xdr:to>
      <xdr:col>5</xdr:col>
      <xdr:colOff>762000</xdr:colOff>
      <xdr:row>13</xdr:row>
      <xdr:rowOff>0</xdr:rowOff>
    </xdr:to>
    <xdr:sp>
      <xdr:nvSpPr>
        <xdr:cNvPr id="2" name="Texto 66"/>
        <xdr:cNvSpPr txBox="1">
          <a:spLocks noChangeArrowheads="1"/>
        </xdr:cNvSpPr>
      </xdr:nvSpPr>
      <xdr:spPr>
        <a:xfrm>
          <a:off x="180975" y="190500"/>
          <a:ext cx="3810000" cy="3038475"/>
        </a:xfrm>
        <a:prstGeom prst="rect">
          <a:avLst/>
        </a:prstGeom>
        <a:noFill/>
        <a:ln w="1" cmpd="sng">
          <a:noFill/>
        </a:ln>
      </xdr:spPr>
      <xdr:txBody>
        <a:bodyPr vertOverflow="clip" wrap="square" lIns="27432" tIns="22860" rIns="27432" bIns="0"/>
        <a:p>
          <a:pPr algn="ctr">
            <a:defRPr/>
          </a:pPr>
          <a:r>
            <a:rPr lang="en-US" cap="none" sz="1000" b="1" i="0" u="none" baseline="0">
              <a:solidFill>
                <a:srgbClr val="FF0000"/>
              </a:solidFill>
              <a:latin typeface="Arial"/>
              <a:ea typeface="Arial"/>
              <a:cs typeface="Arial"/>
            </a:rPr>
            <a:t>Sistema de Planejamento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Versão 7.3</a:t>
          </a:r>
          <a:r>
            <a:rPr lang="en-US" cap="none" sz="100" b="1" i="0" u="none" baseline="0">
              <a:solidFill>
                <a:srgbClr val="000000"/>
              </a:solidFill>
              <a:latin typeface="Arial"/>
              <a:ea typeface="Arial"/>
              <a:cs typeface="Arial"/>
            </a:rPr>
            <a:t>
</a:t>
          </a:r>
          <a:r>
            <a:rPr lang="en-US" cap="none" sz="100" b="1" i="0" u="none" baseline="0">
              <a:solidFill>
                <a:srgbClr val="000000"/>
              </a:solidFill>
              <a:latin typeface="Arial"/>
              <a:ea typeface="Arial"/>
              <a:cs typeface="Arial"/>
            </a:rPr>
            <a:t>
</a:t>
          </a:r>
          <a:r>
            <a:rPr lang="en-US" cap="none" sz="1000" b="1" i="0" u="none" baseline="0">
              <a:solidFill>
                <a:srgbClr val="3333CC"/>
              </a:solidFill>
              <a:latin typeface="Arial"/>
              <a:ea typeface="Arial"/>
              <a:cs typeface="Arial"/>
            </a:rPr>
            <a:t>Desenvolvido para ser utilizado com o Microsoft® Excel </a:t>
          </a:r>
          <a:r>
            <a:rPr lang="en-US" cap="none" sz="100" b="1" i="0" u="none" baseline="0">
              <a:solidFill>
                <a:srgbClr val="000000"/>
              </a:solidFill>
              <a:latin typeface="Arial"/>
              <a:ea typeface="Arial"/>
              <a:cs typeface="Arial"/>
            </a:rPr>
            <a:t>
</a:t>
          </a:r>
          <a:r>
            <a:rPr lang="en-US" cap="none" sz="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Elaboração
</a:t>
          </a:r>
          <a:r>
            <a:rPr lang="en-US" cap="none" sz="1000" b="1" i="0" u="none" baseline="0">
              <a:solidFill>
                <a:srgbClr val="0000FF"/>
              </a:solidFill>
              <a:latin typeface="Arial"/>
              <a:ea typeface="Arial"/>
              <a:cs typeface="Arial"/>
            </a:rPr>
            <a:t>Engº Paulo Roberto Lagoeiro Jorge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Desenvolvimento
</a:t>
          </a:r>
          <a:r>
            <a:rPr lang="en-US" cap="none" sz="1000" b="1" i="0" u="none" baseline="0">
              <a:solidFill>
                <a:srgbClr val="0000FF"/>
              </a:solidFill>
              <a:latin typeface="Arial"/>
              <a:ea typeface="Arial"/>
              <a:cs typeface="Arial"/>
            </a:rPr>
            <a:t>Engº Eduardo Fernando da Silva
</a:t>
          </a:r>
          <a:r>
            <a:rPr lang="en-US" cap="none" sz="1100" b="1" i="0" u="none" baseline="0">
              <a:solidFill>
                <a:srgbClr val="000000"/>
              </a:solidFill>
              <a:latin typeface="Calibri"/>
              <a:ea typeface="Calibri"/>
              <a:cs typeface="Calibri"/>
            </a:rPr>
            <a:t>Atualizações
</a:t>
          </a:r>
          <a:r>
            <a:rPr lang="en-US" cap="none" sz="1000" b="1" i="0" u="none" baseline="0">
              <a:solidFill>
                <a:srgbClr val="0000FF"/>
              </a:solidFill>
              <a:latin typeface="Arial"/>
              <a:ea typeface="Arial"/>
              <a:cs typeface="Arial"/>
            </a:rPr>
            <a:t>Engº Alessandro Eloisio Timoteo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 b="1" i="0" u="none" baseline="0">
              <a:solidFill>
                <a:srgbClr val="0000FF"/>
              </a:solidFill>
              <a:latin typeface="Arial"/>
              <a:ea typeface="Arial"/>
              <a:cs typeface="Arial"/>
            </a:rPr>
            <a:t>
</a:t>
          </a:r>
          <a:r>
            <a:rPr lang="en-US" cap="none" sz="1000" b="1" i="0" u="none" baseline="0">
              <a:solidFill>
                <a:srgbClr val="000000"/>
              </a:solidFill>
              <a:latin typeface="Arial"/>
              <a:ea typeface="Arial"/>
              <a:cs typeface="Arial"/>
            </a:rPr>
            <a:t>Esta planilha faz parte integrante do Sistema de Planejamento para Controle de Medição de Obras Licitadas Fundação Oswaldo Cruz FIOCRUZ. 
</a:t>
          </a:r>
          <a:r>
            <a:rPr lang="en-US" cap="none" sz="1000" b="1" i="0" u="none" baseline="0">
              <a:solidFill>
                <a:srgbClr val="000000"/>
              </a:solidFill>
              <a:latin typeface="Arial"/>
              <a:ea typeface="Arial"/>
              <a:cs typeface="Arial"/>
            </a:rPr>
            <a:t>Ministério da Saúde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339933"/>
              </a:solidFill>
              <a:latin typeface="Arial"/>
              <a:ea typeface="Arial"/>
              <a:cs typeface="Arial"/>
            </a:rPr>
            <a:t>MMXI-
</a:t>
          </a:r>
          <a:r>
            <a:rPr lang="en-US" cap="none" sz="1000" b="1" i="0" u="none" baseline="0">
              <a:solidFill>
                <a:srgbClr val="339933"/>
              </a:solidFill>
              <a:latin typeface="Arial"/>
              <a:ea typeface="Arial"/>
              <a:cs typeface="Arial"/>
            </a:rPr>
            <a:t>
</a:t>
          </a:r>
        </a:p>
      </xdr:txBody>
    </xdr:sp>
    <xdr:clientData/>
  </xdr:twoCellAnchor>
  <xdr:twoCellAnchor>
    <xdr:from>
      <xdr:col>7</xdr:col>
      <xdr:colOff>28575</xdr:colOff>
      <xdr:row>0</xdr:row>
      <xdr:rowOff>9525</xdr:rowOff>
    </xdr:from>
    <xdr:to>
      <xdr:col>7</xdr:col>
      <xdr:colOff>2819400</xdr:colOff>
      <xdr:row>10</xdr:row>
      <xdr:rowOff>9525</xdr:rowOff>
    </xdr:to>
    <xdr:sp>
      <xdr:nvSpPr>
        <xdr:cNvPr id="3" name="Texto 67"/>
        <xdr:cNvSpPr txBox="1">
          <a:spLocks noChangeArrowheads="1"/>
        </xdr:cNvSpPr>
      </xdr:nvSpPr>
      <xdr:spPr>
        <a:xfrm>
          <a:off x="4219575" y="9525"/>
          <a:ext cx="2790825" cy="1619250"/>
        </a:xfrm>
        <a:prstGeom prst="rect">
          <a:avLst/>
        </a:prstGeom>
        <a:solidFill>
          <a:srgbClr val="FFFFFF"/>
        </a:solidFill>
        <a:ln w="1" cmpd="sng">
          <a:noFill/>
        </a:ln>
      </xdr:spPr>
      <xdr:txBody>
        <a:bodyPr vertOverflow="clip" wrap="square" lIns="27432" tIns="22860" rIns="27432" bIns="0"/>
        <a:p>
          <a:pPr algn="ctr">
            <a:defRPr/>
          </a:pPr>
          <a:r>
            <a:rPr lang="en-US" cap="none" sz="1000" b="1" i="0" u="sng" baseline="0">
              <a:solidFill>
                <a:srgbClr val="FF0000"/>
              </a:solidFill>
              <a:latin typeface="Arial"/>
              <a:ea typeface="Arial"/>
              <a:cs typeface="Arial"/>
            </a:rPr>
            <a:t>Sr. Licitante,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V.Sa. está recebendo uma cópia fiel da planilha destinada à Licitação da obra com o título abaixo descrito.</a:t>
          </a:r>
          <a:r>
            <a:rPr lang="en-US" cap="none" sz="2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Para um correto preenchimento da planilha de preços, leia 
</a:t>
          </a:r>
          <a:r>
            <a:rPr lang="en-US" cap="none" sz="800" b="0" i="0" u="none" baseline="0">
              <a:solidFill>
                <a:srgbClr val="000000"/>
              </a:solidFill>
              <a:latin typeface="Arial"/>
              <a:ea typeface="Arial"/>
              <a:cs typeface="Arial"/>
            </a:rPr>
            <a:t>atentamente as pastas de </a:t>
          </a:r>
          <a:r>
            <a:rPr lang="en-US" cap="none" sz="800" b="1" i="0" u="sng" baseline="0">
              <a:solidFill>
                <a:srgbClr val="FF0000"/>
              </a:solidFill>
              <a:latin typeface="Arial"/>
              <a:ea typeface="Arial"/>
              <a:cs typeface="Arial"/>
            </a:rPr>
            <a:t>Ajuda</a:t>
          </a:r>
          <a:r>
            <a:rPr lang="en-US" cap="none" sz="800" b="0" i="0" u="sng" baseline="0">
              <a:solidFill>
                <a:srgbClr val="000000"/>
              </a:solidFill>
              <a:latin typeface="Arial"/>
              <a:ea typeface="Arial"/>
              <a:cs typeface="Arial"/>
            </a:rPr>
            <a:t>.</a:t>
          </a:r>
          <a:r>
            <a:rPr lang="en-US" cap="none" sz="2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Lembramos que esta planilha, deverá ser apresentada </a:t>
          </a:r>
          <a:r>
            <a:rPr lang="en-US" cap="none" sz="800" b="1" i="0" u="sng" baseline="0">
              <a:solidFill>
                <a:srgbClr val="FF0000"/>
              </a:solidFill>
              <a:latin typeface="Arial"/>
              <a:ea typeface="Arial"/>
              <a:cs typeface="Arial"/>
            </a:rPr>
            <a:t>impressa em papel timbrado da firma</a:t>
          </a:r>
          <a:r>
            <a:rPr lang="en-US" cap="none" sz="800" b="0" i="0" u="sng"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e, que qualquer alteração nas células restritas, acarretará na eliminação de sua empresa da: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200025</xdr:rowOff>
    </xdr:from>
    <xdr:to>
      <xdr:col>6</xdr:col>
      <xdr:colOff>809625</xdr:colOff>
      <xdr:row>3</xdr:row>
      <xdr:rowOff>314325</xdr:rowOff>
    </xdr:to>
    <xdr:sp>
      <xdr:nvSpPr>
        <xdr:cNvPr id="1" name="Texto 20"/>
        <xdr:cNvSpPr txBox="1">
          <a:spLocks noChangeArrowheads="1"/>
        </xdr:cNvSpPr>
      </xdr:nvSpPr>
      <xdr:spPr>
        <a:xfrm>
          <a:off x="0" y="200025"/>
          <a:ext cx="5038725" cy="866775"/>
        </a:xfrm>
        <a:prstGeom prst="rect">
          <a:avLst/>
        </a:prstGeom>
        <a:solidFill>
          <a:srgbClr val="00FFFF"/>
        </a:solidFill>
        <a:ln w="9525" cmpd="sng">
          <a:solidFill>
            <a:srgbClr val="000000"/>
          </a:solidFill>
          <a:headEnd type="none"/>
          <a:tailEnd type="none"/>
        </a:ln>
      </xdr:spPr>
      <xdr:txBody>
        <a:bodyPr vertOverflow="clip" wrap="square" lIns="27432" tIns="22860" rIns="27432" bIns="0"/>
        <a:p>
          <a:pPr algn="just">
            <a:defRPr/>
          </a:pPr>
          <a:r>
            <a:rPr lang="en-US" cap="none" sz="800" b="1" i="0" u="none" baseline="0">
              <a:solidFill>
                <a:srgbClr val="FF0000"/>
              </a:solidFill>
              <a:latin typeface="Arial"/>
              <a:ea typeface="Arial"/>
              <a:cs typeface="Arial"/>
            </a:rPr>
            <a:t>Quantidade</a:t>
          </a:r>
          <a:r>
            <a:rPr lang="en-US" cap="none" sz="800" b="1"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levantada pela Fiocruz em planta ou "in loco" necessária para execução do item. A firma Licitante deverá verificar no local. Havendo divergências, notificar a Comissão de Licitação, conforme enunciado no Edital. </a:t>
          </a:r>
          <a:r>
            <a:rPr lang="en-US" cap="none" sz="800" b="1" i="0" u="none" baseline="0">
              <a:solidFill>
                <a:srgbClr val="FF0000"/>
              </a:solidFill>
              <a:latin typeface="Arial"/>
              <a:ea typeface="Arial"/>
              <a:cs typeface="Arial"/>
            </a:rPr>
            <a:t>Preço unitário</a:t>
          </a:r>
          <a:r>
            <a:rPr lang="en-US" cap="none" sz="800" b="1"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Informar os valores unitários para cada item. </a:t>
          </a:r>
          <a:r>
            <a:rPr lang="en-US" cap="none" sz="800" b="1" i="0" u="none" baseline="0">
              <a:solidFill>
                <a:srgbClr val="FF0000"/>
              </a:solidFill>
              <a:latin typeface="Arial"/>
              <a:ea typeface="Arial"/>
              <a:cs typeface="Arial"/>
            </a:rPr>
            <a:t>LDI:</a:t>
          </a:r>
          <a:r>
            <a:rPr lang="en-US" cap="none" sz="800" b="0" i="0" u="none" baseline="0">
              <a:solidFill>
                <a:srgbClr val="000000"/>
              </a:solidFill>
              <a:latin typeface="Arial"/>
              <a:ea typeface="Arial"/>
              <a:cs typeface="Arial"/>
            </a:rPr>
            <a:t>  A Planilha da Composição do LDI deve ser prenchida .O valor do LDI em porcentagem será transferido automaticamente para a planulha de custos. </a:t>
          </a:r>
          <a:r>
            <a:rPr lang="en-US" cap="none" sz="800" b="1" i="0" u="none" baseline="0">
              <a:solidFill>
                <a:srgbClr val="FF0000"/>
              </a:solidFill>
              <a:latin typeface="Arial"/>
              <a:ea typeface="Arial"/>
              <a:cs typeface="Arial"/>
            </a:rPr>
            <a:t>Utilize a tecla TAB para mover-se entre as células. Elas são as únicas disponíveis para alterações</a:t>
          </a:r>
          <a:r>
            <a:rPr lang="en-US" cap="none" sz="800" b="0" i="0" u="none" baseline="0">
              <a:solidFill>
                <a:srgbClr val="000000"/>
              </a:solidFill>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76200</xdr:rowOff>
    </xdr:from>
    <xdr:to>
      <xdr:col>6</xdr:col>
      <xdr:colOff>57150</xdr:colOff>
      <xdr:row>6</xdr:row>
      <xdr:rowOff>142875</xdr:rowOff>
    </xdr:to>
    <xdr:sp>
      <xdr:nvSpPr>
        <xdr:cNvPr id="1" name="Rectangle 1"/>
        <xdr:cNvSpPr>
          <a:spLocks/>
        </xdr:cNvSpPr>
      </xdr:nvSpPr>
      <xdr:spPr>
        <a:xfrm>
          <a:off x="571500" y="247650"/>
          <a:ext cx="628650" cy="9239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xdr:row>
      <xdr:rowOff>114300</xdr:rowOff>
    </xdr:from>
    <xdr:to>
      <xdr:col>3</xdr:col>
      <xdr:colOff>171450</xdr:colOff>
      <xdr:row>2</xdr:row>
      <xdr:rowOff>76200</xdr:rowOff>
    </xdr:to>
    <xdr:grpSp>
      <xdr:nvGrpSpPr>
        <xdr:cNvPr id="2" name="Group 19"/>
        <xdr:cNvGrpSpPr>
          <a:grpSpLocks/>
        </xdr:cNvGrpSpPr>
      </xdr:nvGrpSpPr>
      <xdr:grpSpPr>
        <a:xfrm>
          <a:off x="628650" y="285750"/>
          <a:ext cx="114300" cy="133350"/>
          <a:chOff x="-14" y="-6670"/>
          <a:chExt cx="12" cy="15554"/>
        </a:xfrm>
        <a:solidFill>
          <a:srgbClr val="FFFFFF"/>
        </a:solidFill>
      </xdr:grpSpPr>
      <xdr:sp>
        <xdr:nvSpPr>
          <xdr:cNvPr id="3" name="Line 4"/>
          <xdr:cNvSpPr>
            <a:spLocks/>
          </xdr:cNvSpPr>
        </xdr:nvSpPr>
        <xdr:spPr>
          <a:xfrm>
            <a:off x="-14" y="8884"/>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5"/>
          <xdr:cNvSpPr>
            <a:spLocks/>
          </xdr:cNvSpPr>
        </xdr:nvSpPr>
        <xdr:spPr>
          <a:xfrm flipV="1">
            <a:off x="-14" y="-3338"/>
            <a:ext cx="0" cy="122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6"/>
          <xdr:cNvSpPr>
            <a:spLocks/>
          </xdr:cNvSpPr>
        </xdr:nvSpPr>
        <xdr:spPr>
          <a:xfrm flipV="1">
            <a:off x="-2" y="-3338"/>
            <a:ext cx="0" cy="122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9"/>
          <xdr:cNvSpPr>
            <a:spLocks/>
          </xdr:cNvSpPr>
        </xdr:nvSpPr>
        <xdr:spPr>
          <a:xfrm>
            <a:off x="-14" y="-3338"/>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3" y="-5558"/>
            <a:ext cx="0" cy="22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a:off x="-13" y="-5558"/>
            <a:ext cx="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2"/>
          <xdr:cNvSpPr>
            <a:spLocks/>
          </xdr:cNvSpPr>
        </xdr:nvSpPr>
        <xdr:spPr>
          <a:xfrm>
            <a:off x="-12" y="-5558"/>
            <a:ext cx="0" cy="22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3"/>
          <xdr:cNvSpPr>
            <a:spLocks/>
          </xdr:cNvSpPr>
        </xdr:nvSpPr>
        <xdr:spPr>
          <a:xfrm flipV="1">
            <a:off x="-4" y="-5558"/>
            <a:ext cx="0" cy="22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4"/>
          <xdr:cNvSpPr>
            <a:spLocks/>
          </xdr:cNvSpPr>
        </xdr:nvSpPr>
        <xdr:spPr>
          <a:xfrm>
            <a:off x="-4" y="-5558"/>
            <a:ext cx="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5"/>
          <xdr:cNvSpPr>
            <a:spLocks/>
          </xdr:cNvSpPr>
        </xdr:nvSpPr>
        <xdr:spPr>
          <a:xfrm>
            <a:off x="-3" y="-5558"/>
            <a:ext cx="0" cy="22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3" y="-6670"/>
            <a:ext cx="0" cy="1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3" y="-6670"/>
            <a:ext cx="0" cy="1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8"/>
          <xdr:cNvSpPr>
            <a:spLocks/>
          </xdr:cNvSpPr>
        </xdr:nvSpPr>
        <xdr:spPr>
          <a:xfrm>
            <a:off x="-11" y="-4450"/>
            <a:ext cx="6" cy="111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28575</xdr:colOff>
      <xdr:row>1</xdr:row>
      <xdr:rowOff>152400</xdr:rowOff>
    </xdr:from>
    <xdr:to>
      <xdr:col>5</xdr:col>
      <xdr:colOff>9525</xdr:colOff>
      <xdr:row>1</xdr:row>
      <xdr:rowOff>152400</xdr:rowOff>
    </xdr:to>
    <xdr:sp>
      <xdr:nvSpPr>
        <xdr:cNvPr id="16" name="Line 20"/>
        <xdr:cNvSpPr>
          <a:spLocks/>
        </xdr:cNvSpPr>
      </xdr:nvSpPr>
      <xdr:spPr>
        <a:xfrm>
          <a:off x="790575" y="3238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xdr:row>
      <xdr:rowOff>47625</xdr:rowOff>
    </xdr:from>
    <xdr:to>
      <xdr:col>5</xdr:col>
      <xdr:colOff>28575</xdr:colOff>
      <xdr:row>2</xdr:row>
      <xdr:rowOff>47625</xdr:rowOff>
    </xdr:to>
    <xdr:sp>
      <xdr:nvSpPr>
        <xdr:cNvPr id="17" name="Line 21"/>
        <xdr:cNvSpPr>
          <a:spLocks/>
        </xdr:cNvSpPr>
      </xdr:nvSpPr>
      <xdr:spPr>
        <a:xfrm>
          <a:off x="790575" y="3905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xdr:row>
      <xdr:rowOff>85725</xdr:rowOff>
    </xdr:from>
    <xdr:to>
      <xdr:col>5</xdr:col>
      <xdr:colOff>9525</xdr:colOff>
      <xdr:row>2</xdr:row>
      <xdr:rowOff>85725</xdr:rowOff>
    </xdr:to>
    <xdr:sp>
      <xdr:nvSpPr>
        <xdr:cNvPr id="18" name="Line 22"/>
        <xdr:cNvSpPr>
          <a:spLocks/>
        </xdr:cNvSpPr>
      </xdr:nvSpPr>
      <xdr:spPr>
        <a:xfrm>
          <a:off x="790575" y="4286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xdr:row>
      <xdr:rowOff>76200</xdr:rowOff>
    </xdr:from>
    <xdr:to>
      <xdr:col>6</xdr:col>
      <xdr:colOff>133350</xdr:colOff>
      <xdr:row>6</xdr:row>
      <xdr:rowOff>142875</xdr:rowOff>
    </xdr:to>
    <xdr:sp>
      <xdr:nvSpPr>
        <xdr:cNvPr id="19" name="Line 23"/>
        <xdr:cNvSpPr>
          <a:spLocks/>
        </xdr:cNvSpPr>
      </xdr:nvSpPr>
      <xdr:spPr>
        <a:xfrm>
          <a:off x="1276350" y="24765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xdr:row>
      <xdr:rowOff>85725</xdr:rowOff>
    </xdr:from>
    <xdr:to>
      <xdr:col>2</xdr:col>
      <xdr:colOff>123825</xdr:colOff>
      <xdr:row>2</xdr:row>
      <xdr:rowOff>85725</xdr:rowOff>
    </xdr:to>
    <xdr:sp>
      <xdr:nvSpPr>
        <xdr:cNvPr id="20" name="Line 24"/>
        <xdr:cNvSpPr>
          <a:spLocks/>
        </xdr:cNvSpPr>
      </xdr:nvSpPr>
      <xdr:spPr>
        <a:xfrm>
          <a:off x="504825" y="2571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38100</xdr:rowOff>
    </xdr:from>
    <xdr:to>
      <xdr:col>6</xdr:col>
      <xdr:colOff>47625</xdr:colOff>
      <xdr:row>7</xdr:row>
      <xdr:rowOff>38100</xdr:rowOff>
    </xdr:to>
    <xdr:sp>
      <xdr:nvSpPr>
        <xdr:cNvPr id="21" name="Line 25"/>
        <xdr:cNvSpPr>
          <a:spLocks/>
        </xdr:cNvSpPr>
      </xdr:nvSpPr>
      <xdr:spPr>
        <a:xfrm>
          <a:off x="571500" y="12382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3</xdr:row>
      <xdr:rowOff>0</xdr:rowOff>
    </xdr:from>
    <xdr:to>
      <xdr:col>5</xdr:col>
      <xdr:colOff>171450</xdr:colOff>
      <xdr:row>3</xdr:row>
      <xdr:rowOff>104775</xdr:rowOff>
    </xdr:to>
    <xdr:sp>
      <xdr:nvSpPr>
        <xdr:cNvPr id="22" name="Rectangle 26"/>
        <xdr:cNvSpPr>
          <a:spLocks/>
        </xdr:cNvSpPr>
      </xdr:nvSpPr>
      <xdr:spPr>
        <a:xfrm>
          <a:off x="638175" y="514350"/>
          <a:ext cx="4857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4</xdr:row>
      <xdr:rowOff>9525</xdr:rowOff>
    </xdr:from>
    <xdr:to>
      <xdr:col>5</xdr:col>
      <xdr:colOff>171450</xdr:colOff>
      <xdr:row>5</xdr:row>
      <xdr:rowOff>28575</xdr:rowOff>
    </xdr:to>
    <xdr:sp>
      <xdr:nvSpPr>
        <xdr:cNvPr id="23" name="Rectangle 27"/>
        <xdr:cNvSpPr>
          <a:spLocks/>
        </xdr:cNvSpPr>
      </xdr:nvSpPr>
      <xdr:spPr>
        <a:xfrm>
          <a:off x="638175" y="695325"/>
          <a:ext cx="4857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xdr:row>
      <xdr:rowOff>95250</xdr:rowOff>
    </xdr:from>
    <xdr:to>
      <xdr:col>5</xdr:col>
      <xdr:colOff>171450</xdr:colOff>
      <xdr:row>6</xdr:row>
      <xdr:rowOff>0</xdr:rowOff>
    </xdr:to>
    <xdr:sp>
      <xdr:nvSpPr>
        <xdr:cNvPr id="24" name="Rectangle 28"/>
        <xdr:cNvSpPr>
          <a:spLocks/>
        </xdr:cNvSpPr>
      </xdr:nvSpPr>
      <xdr:spPr>
        <a:xfrm>
          <a:off x="638175" y="952500"/>
          <a:ext cx="485775"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xdr:row>
      <xdr:rowOff>104775</xdr:rowOff>
    </xdr:from>
    <xdr:to>
      <xdr:col>4</xdr:col>
      <xdr:colOff>161925</xdr:colOff>
      <xdr:row>6</xdr:row>
      <xdr:rowOff>104775</xdr:rowOff>
    </xdr:to>
    <xdr:sp>
      <xdr:nvSpPr>
        <xdr:cNvPr id="25" name="Line 29"/>
        <xdr:cNvSpPr>
          <a:spLocks/>
        </xdr:cNvSpPr>
      </xdr:nvSpPr>
      <xdr:spPr>
        <a:xfrm>
          <a:off x="838200" y="11334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xdr:row>
      <xdr:rowOff>85725</xdr:rowOff>
    </xdr:from>
    <xdr:to>
      <xdr:col>2</xdr:col>
      <xdr:colOff>114300</xdr:colOff>
      <xdr:row>2</xdr:row>
      <xdr:rowOff>66675</xdr:rowOff>
    </xdr:to>
    <xdr:sp>
      <xdr:nvSpPr>
        <xdr:cNvPr id="26" name="Texto 30"/>
        <xdr:cNvSpPr txBox="1">
          <a:spLocks noChangeArrowheads="1"/>
        </xdr:cNvSpPr>
      </xdr:nvSpPr>
      <xdr:spPr>
        <a:xfrm>
          <a:off x="276225" y="257175"/>
          <a:ext cx="219075" cy="152400"/>
        </a:xfrm>
        <a:prstGeom prst="rect">
          <a:avLst/>
        </a:prstGeom>
        <a:solidFill>
          <a:srgbClr val="FFFFFF"/>
        </a:solidFill>
        <a:ln w="1" cmpd="sng">
          <a:noFill/>
        </a:ln>
      </xdr:spPr>
      <xdr:txBody>
        <a:bodyPr vertOverflow="clip" wrap="square" lIns="27432" tIns="22860" rIns="0" bIns="0"/>
        <a:p>
          <a:pPr algn="l">
            <a:defRPr/>
          </a:pPr>
          <a:r>
            <a:rPr lang="en-US" cap="none" sz="1000" b="1" i="1" u="sng" baseline="0">
              <a:solidFill>
                <a:srgbClr val="FF0000"/>
              </a:solidFill>
              <a:latin typeface="Arial"/>
              <a:ea typeface="Arial"/>
              <a:cs typeface="Arial"/>
            </a:rPr>
            <a:t>30</a:t>
          </a:r>
        </a:p>
      </xdr:txBody>
    </xdr:sp>
    <xdr:clientData/>
  </xdr:twoCellAnchor>
  <xdr:twoCellAnchor>
    <xdr:from>
      <xdr:col>6</xdr:col>
      <xdr:colOff>66675</xdr:colOff>
      <xdr:row>3</xdr:row>
      <xdr:rowOff>123825</xdr:rowOff>
    </xdr:from>
    <xdr:to>
      <xdr:col>7</xdr:col>
      <xdr:colOff>142875</xdr:colOff>
      <xdr:row>4</xdr:row>
      <xdr:rowOff>104775</xdr:rowOff>
    </xdr:to>
    <xdr:sp>
      <xdr:nvSpPr>
        <xdr:cNvPr id="27" name="Texto 31"/>
        <xdr:cNvSpPr txBox="1">
          <a:spLocks noChangeArrowheads="1"/>
        </xdr:cNvSpPr>
      </xdr:nvSpPr>
      <xdr:spPr>
        <a:xfrm>
          <a:off x="1209675" y="638175"/>
          <a:ext cx="266700" cy="152400"/>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279
</a:t>
          </a:r>
        </a:p>
      </xdr:txBody>
    </xdr:sp>
    <xdr:clientData/>
  </xdr:twoCellAnchor>
  <xdr:twoCellAnchor>
    <xdr:from>
      <xdr:col>4</xdr:col>
      <xdr:colOff>0</xdr:colOff>
      <xdr:row>6</xdr:row>
      <xdr:rowOff>152400</xdr:rowOff>
    </xdr:from>
    <xdr:to>
      <xdr:col>5</xdr:col>
      <xdr:colOff>76200</xdr:colOff>
      <xdr:row>7</xdr:row>
      <xdr:rowOff>114300</xdr:rowOff>
    </xdr:to>
    <xdr:sp>
      <xdr:nvSpPr>
        <xdr:cNvPr id="28" name="Texto 32"/>
        <xdr:cNvSpPr txBox="1">
          <a:spLocks noChangeArrowheads="1"/>
        </xdr:cNvSpPr>
      </xdr:nvSpPr>
      <xdr:spPr>
        <a:xfrm>
          <a:off x="762000" y="1181100"/>
          <a:ext cx="266700" cy="133350"/>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216</a:t>
          </a:r>
        </a:p>
      </xdr:txBody>
    </xdr:sp>
    <xdr:clientData/>
  </xdr:twoCellAnchor>
  <xdr:twoCellAnchor>
    <xdr:from>
      <xdr:col>7</xdr:col>
      <xdr:colOff>114300</xdr:colOff>
      <xdr:row>1</xdr:row>
      <xdr:rowOff>76200</xdr:rowOff>
    </xdr:from>
    <xdr:to>
      <xdr:col>32</xdr:col>
      <xdr:colOff>161925</xdr:colOff>
      <xdr:row>7</xdr:row>
      <xdr:rowOff>104775</xdr:rowOff>
    </xdr:to>
    <xdr:sp>
      <xdr:nvSpPr>
        <xdr:cNvPr id="29" name="Texto 34"/>
        <xdr:cNvSpPr txBox="1">
          <a:spLocks noChangeArrowheads="1"/>
        </xdr:cNvSpPr>
      </xdr:nvSpPr>
      <xdr:spPr>
        <a:xfrm>
          <a:off x="1447800" y="247650"/>
          <a:ext cx="4810125" cy="1057275"/>
        </a:xfrm>
        <a:prstGeom prst="rect">
          <a:avLst/>
        </a:prstGeom>
        <a:solidFill>
          <a:srgbClr val="FFFFFF"/>
        </a:solidFill>
        <a:ln w="1" cmpd="sng">
          <a:noFill/>
        </a:ln>
      </xdr:spPr>
      <xdr:txBody>
        <a:bodyPr vertOverflow="clip" wrap="square" lIns="27432" tIns="22860" rIns="27432" bIns="0"/>
        <a:p>
          <a:pPr algn="just">
            <a:defRPr/>
          </a:pPr>
          <a:r>
            <a:rPr lang="en-US" cap="none" sz="900" b="0" i="0" u="none" baseline="0">
              <a:solidFill>
                <a:srgbClr val="000000"/>
              </a:solidFill>
              <a:latin typeface="Arial"/>
              <a:ea typeface="Arial"/>
              <a:cs typeface="Arial"/>
            </a:rPr>
            <a:t>Este é um exemplo de Planilha de Custos, que deverá ser impressa pelo Sisplan. Por haver divergências entre as impressoras, ela poderá sair fora da formatação. Para tanto, aconselhamos que a </a:t>
          </a:r>
          <a:r>
            <a:rPr lang="en-US" cap="none" sz="900" b="1" i="0" u="sng" baseline="0">
              <a:solidFill>
                <a:srgbClr val="FF0000"/>
              </a:solidFill>
              <a:latin typeface="Arial"/>
              <a:ea typeface="Arial"/>
              <a:cs typeface="Arial"/>
            </a:rPr>
            <a:t>margem superior</a:t>
          </a:r>
          <a:r>
            <a:rPr lang="en-US" cap="none" sz="900" b="0" i="0" u="none" baseline="0">
              <a:solidFill>
                <a:srgbClr val="000000"/>
              </a:solidFill>
              <a:latin typeface="Arial"/>
              <a:ea typeface="Arial"/>
              <a:cs typeface="Arial"/>
            </a:rPr>
            <a:t> seja acrescida em unidades de medida (mm, no caso) até que a formatação obeceça a impressa no edital. O valor correspondente a </a:t>
          </a:r>
          <a:r>
            <a:rPr lang="en-US" cap="none" sz="900" b="1" i="1" u="sng" baseline="0">
              <a:solidFill>
                <a:srgbClr val="FF0000"/>
              </a:solidFill>
              <a:latin typeface="Arial"/>
              <a:ea typeface="Arial"/>
              <a:cs typeface="Arial"/>
            </a:rPr>
            <a:t>30</a:t>
          </a:r>
          <a:r>
            <a:rPr lang="en-US" cap="none" sz="900" b="0" i="0" u="none" baseline="0">
              <a:solidFill>
                <a:srgbClr val="000000"/>
              </a:solidFill>
              <a:latin typeface="Arial"/>
              <a:ea typeface="Arial"/>
              <a:cs typeface="Arial"/>
            </a:rPr>
            <a:t>, informado, refere-se às células A1 até A5, que estão em branco para colocação do timbre de sua empresa. Estas informações também servem para o Cronograma Físico Financeiro.</a:t>
          </a:r>
        </a:p>
      </xdr:txBody>
    </xdr:sp>
    <xdr:clientData/>
  </xdr:twoCellAnchor>
  <xdr:twoCellAnchor>
    <xdr:from>
      <xdr:col>1</xdr:col>
      <xdr:colOff>57150</xdr:colOff>
      <xdr:row>8</xdr:row>
      <xdr:rowOff>66675</xdr:rowOff>
    </xdr:from>
    <xdr:to>
      <xdr:col>19</xdr:col>
      <xdr:colOff>114300</xdr:colOff>
      <xdr:row>14</xdr:row>
      <xdr:rowOff>104775</xdr:rowOff>
    </xdr:to>
    <xdr:sp>
      <xdr:nvSpPr>
        <xdr:cNvPr id="30" name="Texto 79"/>
        <xdr:cNvSpPr txBox="1">
          <a:spLocks noChangeArrowheads="1"/>
        </xdr:cNvSpPr>
      </xdr:nvSpPr>
      <xdr:spPr>
        <a:xfrm>
          <a:off x="247650" y="1381125"/>
          <a:ext cx="3486150" cy="1009650"/>
        </a:xfrm>
        <a:prstGeom prst="rect">
          <a:avLst/>
        </a:prstGeom>
        <a:solidFill>
          <a:srgbClr val="00FFFF"/>
        </a:solidFill>
        <a:ln w="1" cmpd="sng">
          <a:noFill/>
        </a:ln>
      </xdr:spPr>
      <xdr:txBody>
        <a:bodyPr vertOverflow="clip" wrap="square" lIns="27432" tIns="22860" rIns="27432" bIns="0"/>
        <a:p>
          <a:pPr algn="just">
            <a:defRPr/>
          </a:pPr>
          <a:r>
            <a:rPr lang="en-US" cap="none" sz="800" b="0" i="0" u="none" baseline="0">
              <a:solidFill>
                <a:srgbClr val="000000"/>
              </a:solidFill>
              <a:latin typeface="Arial"/>
              <a:ea typeface="Arial"/>
              <a:cs typeface="Arial"/>
            </a:rPr>
            <a:t>. </a:t>
          </a:r>
          <a:r>
            <a:rPr lang="en-US" cap="none" sz="800" b="1" i="1" u="sng" baseline="0">
              <a:solidFill>
                <a:srgbClr val="FF0000"/>
              </a:solidFill>
              <a:latin typeface="Arial"/>
              <a:ea typeface="Arial"/>
              <a:cs typeface="Arial"/>
            </a:rPr>
            <a:t>APENAS</a:t>
          </a:r>
          <a:r>
            <a:rPr lang="en-US" cap="none" sz="800" b="0" i="0" u="none" baseline="0">
              <a:solidFill>
                <a:srgbClr val="000000"/>
              </a:solidFill>
              <a:latin typeface="Arial"/>
              <a:ea typeface="Arial"/>
              <a:cs typeface="Arial"/>
            </a:rPr>
            <a:t> nesta posição de cada 30 dias, onde a barra de contagem de tempo estiver presente, deverá ser informada a porcentagem </a:t>
          </a:r>
          <a:r>
            <a:rPr lang="en-US" cap="none" sz="800" b="1" i="1" u="sng" baseline="0">
              <a:solidFill>
                <a:srgbClr val="FF0000"/>
              </a:solidFill>
              <a:latin typeface="Arial"/>
              <a:ea typeface="Arial"/>
              <a:cs typeface="Arial"/>
            </a:rPr>
            <a:t>correspondente</a:t>
          </a:r>
          <a:r>
            <a:rPr lang="en-US" cap="none" sz="800" b="0" i="0" u="none" baseline="0">
              <a:solidFill>
                <a:srgbClr val="000000"/>
              </a:solidFill>
              <a:latin typeface="Arial"/>
              <a:ea typeface="Arial"/>
              <a:cs typeface="Arial"/>
            </a:rPr>
            <a:t> para a execução do serviço descrito. Digite valores que totalizem 100%. Exemplo: 20%, 30%, 30% e 20%. Você pode colocar qualquer outro valor, contanto que o somatório resulte em 100%, e que seja usado como referência o tempo de execução do serviço naquele período. </a:t>
          </a:r>
          <a:r>
            <a:rPr lang="en-US" cap="none" sz="800" b="1" i="0" u="none" baseline="0">
              <a:solidFill>
                <a:srgbClr val="FF0000"/>
              </a:solidFill>
              <a:latin typeface="Arial"/>
              <a:ea typeface="Arial"/>
              <a:cs typeface="Arial"/>
            </a:rPr>
            <a:t>Utilize a tecla</a:t>
          </a:r>
          <a:r>
            <a:rPr lang="en-US" cap="none" sz="800" b="0" i="0" u="none" baseline="0">
              <a:solidFill>
                <a:srgbClr val="000000"/>
              </a:solidFill>
              <a:latin typeface="Arial"/>
              <a:ea typeface="Arial"/>
              <a:cs typeface="Arial"/>
            </a:rPr>
            <a:t> </a:t>
          </a:r>
          <a:r>
            <a:rPr lang="en-US" cap="none" sz="800" b="1" i="1" u="sng" baseline="0">
              <a:solidFill>
                <a:srgbClr val="FF0000"/>
              </a:solidFill>
              <a:latin typeface="Arial"/>
              <a:ea typeface="Arial"/>
              <a:cs typeface="Arial"/>
            </a:rPr>
            <a:t>TAB</a:t>
          </a:r>
          <a:r>
            <a:rPr lang="en-US" cap="none" sz="800" b="0" i="0" u="none" baseline="0">
              <a:solidFill>
                <a:srgbClr val="000000"/>
              </a:solidFill>
              <a:latin typeface="Arial"/>
              <a:ea typeface="Arial"/>
              <a:cs typeface="Arial"/>
            </a:rPr>
            <a:t> </a:t>
          </a:r>
          <a:r>
            <a:rPr lang="en-US" cap="none" sz="800" b="1" i="0" u="none" baseline="0">
              <a:solidFill>
                <a:srgbClr val="FF0000"/>
              </a:solidFill>
              <a:latin typeface="Arial"/>
              <a:ea typeface="Arial"/>
              <a:cs typeface="Arial"/>
            </a:rPr>
            <a:t>para mover-se entre as células</a:t>
          </a:r>
          <a:r>
            <a:rPr lang="en-US" cap="none" sz="800" b="0" i="0" u="none" baseline="0">
              <a:solidFill>
                <a:srgbClr val="000000"/>
              </a:solidFill>
              <a:latin typeface="Arial"/>
              <a:ea typeface="Arial"/>
              <a:cs typeface="Arial"/>
            </a:rPr>
            <a:t>.</a:t>
          </a:r>
        </a:p>
      </xdr:txBody>
    </xdr:sp>
    <xdr:clientData/>
  </xdr:twoCellAnchor>
  <xdr:twoCellAnchor>
    <xdr:from>
      <xdr:col>19</xdr:col>
      <xdr:colOff>161925</xdr:colOff>
      <xdr:row>10</xdr:row>
      <xdr:rowOff>66675</xdr:rowOff>
    </xdr:from>
    <xdr:to>
      <xdr:col>32</xdr:col>
      <xdr:colOff>142875</xdr:colOff>
      <xdr:row>14</xdr:row>
      <xdr:rowOff>104775</xdr:rowOff>
    </xdr:to>
    <xdr:sp>
      <xdr:nvSpPr>
        <xdr:cNvPr id="31" name="Texto 80"/>
        <xdr:cNvSpPr txBox="1">
          <a:spLocks noChangeArrowheads="1"/>
        </xdr:cNvSpPr>
      </xdr:nvSpPr>
      <xdr:spPr>
        <a:xfrm>
          <a:off x="3781425" y="1666875"/>
          <a:ext cx="2457450" cy="723900"/>
        </a:xfrm>
        <a:prstGeom prst="rect">
          <a:avLst/>
        </a:prstGeom>
        <a:solidFill>
          <a:srgbClr val="00FFFF"/>
        </a:solidFill>
        <a:ln w="1" cmpd="sng">
          <a:noFill/>
        </a:ln>
      </xdr:spPr>
      <xdr:txBody>
        <a:bodyPr vertOverflow="clip" wrap="square" lIns="27432" tIns="22860" rIns="27432" bIns="0"/>
        <a:p>
          <a:pPr algn="just">
            <a:defRPr/>
          </a:pPr>
          <a:r>
            <a:rPr lang="en-US" cap="none" sz="800" b="0" i="0" u="none" baseline="0">
              <a:solidFill>
                <a:srgbClr val="000000"/>
              </a:solidFill>
              <a:latin typeface="Arial"/>
              <a:ea typeface="Arial"/>
              <a:cs typeface="Arial"/>
            </a:rPr>
            <a:t>Caso o somatório das porcentagens informadas seja diferente de 100%, aparecerá uma mensagem </a:t>
          </a:r>
          <a:r>
            <a:rPr lang="en-US" cap="none" sz="800" b="1" i="1" u="sng" baseline="0">
              <a:solidFill>
                <a:srgbClr val="FF0000"/>
              </a:solidFill>
              <a:latin typeface="Arial"/>
              <a:ea typeface="Arial"/>
              <a:cs typeface="Arial"/>
            </a:rPr>
            <a:t>VERIFIQUE</a:t>
          </a:r>
          <a:r>
            <a:rPr lang="en-US" cap="none" sz="800" b="0" i="0" u="none" baseline="0">
              <a:solidFill>
                <a:srgbClr val="000000"/>
              </a:solidFill>
              <a:latin typeface="Arial"/>
              <a:ea typeface="Arial"/>
              <a:cs typeface="Arial"/>
            </a:rPr>
            <a:t>, na coluna de total do item em questão. Será necessário, então, uma verificação das porcentagens informadas.</a:t>
          </a:r>
        </a:p>
      </xdr:txBody>
    </xdr:sp>
    <xdr:clientData/>
  </xdr:twoCellAnchor>
  <xdr:twoCellAnchor>
    <xdr:from>
      <xdr:col>9</xdr:col>
      <xdr:colOff>28575</xdr:colOff>
      <xdr:row>14</xdr:row>
      <xdr:rowOff>104775</xdr:rowOff>
    </xdr:from>
    <xdr:to>
      <xdr:col>11</xdr:col>
      <xdr:colOff>0</xdr:colOff>
      <xdr:row>18</xdr:row>
      <xdr:rowOff>161925</xdr:rowOff>
    </xdr:to>
    <xdr:sp>
      <xdr:nvSpPr>
        <xdr:cNvPr id="32" name="Line 81"/>
        <xdr:cNvSpPr>
          <a:spLocks/>
        </xdr:cNvSpPr>
      </xdr:nvSpPr>
      <xdr:spPr>
        <a:xfrm>
          <a:off x="1743075" y="2390775"/>
          <a:ext cx="352425" cy="742950"/>
        </a:xfrm>
        <a:prstGeom prst="line">
          <a:avLst/>
        </a:prstGeom>
        <a:noFill/>
        <a:ln w="1"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14</xdr:row>
      <xdr:rowOff>104775</xdr:rowOff>
    </xdr:from>
    <xdr:to>
      <xdr:col>15</xdr:col>
      <xdr:colOff>0</xdr:colOff>
      <xdr:row>18</xdr:row>
      <xdr:rowOff>161925</xdr:rowOff>
    </xdr:to>
    <xdr:sp>
      <xdr:nvSpPr>
        <xdr:cNvPr id="33" name="Line 82"/>
        <xdr:cNvSpPr>
          <a:spLocks/>
        </xdr:cNvSpPr>
      </xdr:nvSpPr>
      <xdr:spPr>
        <a:xfrm>
          <a:off x="2505075" y="2390775"/>
          <a:ext cx="352425" cy="742950"/>
        </a:xfrm>
        <a:prstGeom prst="line">
          <a:avLst/>
        </a:prstGeom>
        <a:noFill/>
        <a:ln w="1"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14</xdr:row>
      <xdr:rowOff>104775</xdr:rowOff>
    </xdr:from>
    <xdr:to>
      <xdr:col>19</xdr:col>
      <xdr:colOff>0</xdr:colOff>
      <xdr:row>18</xdr:row>
      <xdr:rowOff>161925</xdr:rowOff>
    </xdr:to>
    <xdr:sp>
      <xdr:nvSpPr>
        <xdr:cNvPr id="34" name="Line 83"/>
        <xdr:cNvSpPr>
          <a:spLocks/>
        </xdr:cNvSpPr>
      </xdr:nvSpPr>
      <xdr:spPr>
        <a:xfrm>
          <a:off x="3267075" y="2390775"/>
          <a:ext cx="352425" cy="742950"/>
        </a:xfrm>
        <a:prstGeom prst="line">
          <a:avLst/>
        </a:prstGeom>
        <a:noFill/>
        <a:ln w="1"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104775</xdr:colOff>
      <xdr:row>14</xdr:row>
      <xdr:rowOff>104775</xdr:rowOff>
    </xdr:from>
    <xdr:to>
      <xdr:col>23</xdr:col>
      <xdr:colOff>9525</xdr:colOff>
      <xdr:row>18</xdr:row>
      <xdr:rowOff>161925</xdr:rowOff>
    </xdr:to>
    <xdr:sp>
      <xdr:nvSpPr>
        <xdr:cNvPr id="35" name="Line 84"/>
        <xdr:cNvSpPr>
          <a:spLocks/>
        </xdr:cNvSpPr>
      </xdr:nvSpPr>
      <xdr:spPr>
        <a:xfrm>
          <a:off x="3724275" y="2390775"/>
          <a:ext cx="666750" cy="742950"/>
        </a:xfrm>
        <a:prstGeom prst="line">
          <a:avLst/>
        </a:prstGeom>
        <a:noFill/>
        <a:ln w="1"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66675</xdr:colOff>
      <xdr:row>14</xdr:row>
      <xdr:rowOff>104775</xdr:rowOff>
    </xdr:from>
    <xdr:to>
      <xdr:col>28</xdr:col>
      <xdr:colOff>38100</xdr:colOff>
      <xdr:row>18</xdr:row>
      <xdr:rowOff>161925</xdr:rowOff>
    </xdr:to>
    <xdr:sp>
      <xdr:nvSpPr>
        <xdr:cNvPr id="36" name="Line 85"/>
        <xdr:cNvSpPr>
          <a:spLocks/>
        </xdr:cNvSpPr>
      </xdr:nvSpPr>
      <xdr:spPr>
        <a:xfrm>
          <a:off x="5019675" y="2390775"/>
          <a:ext cx="352425" cy="742950"/>
        </a:xfrm>
        <a:prstGeom prst="line">
          <a:avLst/>
        </a:prstGeom>
        <a:noFill/>
        <a:ln w="1"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C19" sqref="C19"/>
    </sheetView>
  </sheetViews>
  <sheetFormatPr defaultColWidth="11.421875" defaultRowHeight="12.75"/>
  <cols>
    <col min="1" max="1" width="2.7109375" style="29" customWidth="1"/>
    <col min="2" max="5" width="11.421875" style="29" customWidth="1"/>
    <col min="6" max="6" width="11.7109375" style="29" customWidth="1"/>
    <col min="7" max="7" width="2.7109375" style="29" customWidth="1"/>
    <col min="8" max="8" width="42.421875" style="29" customWidth="1"/>
    <col min="9" max="16384" width="11.421875" style="29" customWidth="1"/>
  </cols>
  <sheetData>
    <row r="1" spans="1:8" ht="12.75">
      <c r="A1" s="155"/>
      <c r="B1" s="156"/>
      <c r="C1" s="156"/>
      <c r="D1" s="156"/>
      <c r="E1" s="156"/>
      <c r="F1" s="156"/>
      <c r="G1" s="157"/>
      <c r="H1" s="37"/>
    </row>
    <row r="2" spans="1:8" ht="12.75">
      <c r="A2" s="135"/>
      <c r="B2" s="153"/>
      <c r="C2" s="32"/>
      <c r="D2" s="32"/>
      <c r="E2" s="32"/>
      <c r="F2" s="32"/>
      <c r="G2" s="262"/>
      <c r="H2" s="35"/>
    </row>
    <row r="3" spans="1:8" ht="12.75">
      <c r="A3" s="135"/>
      <c r="B3" s="154"/>
      <c r="C3" s="25"/>
      <c r="D3" s="25"/>
      <c r="E3" s="25"/>
      <c r="F3" s="25"/>
      <c r="G3" s="263"/>
      <c r="H3" s="4"/>
    </row>
    <row r="4" spans="1:8" ht="12.75">
      <c r="A4" s="135"/>
      <c r="B4" s="154"/>
      <c r="C4" s="25"/>
      <c r="D4" s="25"/>
      <c r="E4" s="25"/>
      <c r="F4" s="25"/>
      <c r="G4" s="262"/>
      <c r="H4" s="4"/>
    </row>
    <row r="5" spans="1:8" ht="12.75">
      <c r="A5" s="135"/>
      <c r="B5" s="154"/>
      <c r="C5" s="25"/>
      <c r="D5" s="25"/>
      <c r="E5" s="25"/>
      <c r="F5" s="25"/>
      <c r="G5" s="263"/>
      <c r="H5" s="4"/>
    </row>
    <row r="6" spans="1:8" ht="12.75">
      <c r="A6" s="135"/>
      <c r="B6" s="154"/>
      <c r="C6" s="25"/>
      <c r="D6" s="25"/>
      <c r="E6" s="25"/>
      <c r="F6" s="25"/>
      <c r="G6" s="262"/>
      <c r="H6" s="4"/>
    </row>
    <row r="7" spans="1:8" ht="12.75">
      <c r="A7" s="135"/>
      <c r="B7" s="154"/>
      <c r="C7" s="25"/>
      <c r="D7" s="25"/>
      <c r="E7" s="25"/>
      <c r="F7" s="25"/>
      <c r="G7" s="263"/>
      <c r="H7" s="4"/>
    </row>
    <row r="8" spans="1:8" ht="12.75">
      <c r="A8" s="135"/>
      <c r="B8" s="154"/>
      <c r="C8" s="25"/>
      <c r="D8" s="25"/>
      <c r="E8" s="25"/>
      <c r="F8" s="25"/>
      <c r="G8" s="262"/>
      <c r="H8" s="4"/>
    </row>
    <row r="9" spans="1:8" ht="12.75">
      <c r="A9" s="135"/>
      <c r="B9" s="154"/>
      <c r="C9" s="25"/>
      <c r="D9" s="25"/>
      <c r="E9" s="25"/>
      <c r="F9" s="25"/>
      <c r="G9" s="263"/>
      <c r="H9" s="4"/>
    </row>
    <row r="10" spans="1:8" ht="12.75">
      <c r="A10" s="135"/>
      <c r="B10" s="154"/>
      <c r="C10" s="25"/>
      <c r="D10" s="25"/>
      <c r="E10" s="25"/>
      <c r="F10" s="25"/>
      <c r="G10" s="262"/>
      <c r="H10" s="36"/>
    </row>
    <row r="11" spans="1:8" ht="15">
      <c r="A11" s="135"/>
      <c r="B11" s="154"/>
      <c r="C11" s="25"/>
      <c r="D11" s="25"/>
      <c r="E11" s="25"/>
      <c r="F11" s="25"/>
      <c r="G11" s="263"/>
      <c r="H11" s="261" t="str">
        <f>Planilha!C1</f>
        <v>META 2014.000</v>
      </c>
    </row>
    <row r="12" spans="1:8" ht="12.75">
      <c r="A12" s="135"/>
      <c r="B12" s="154"/>
      <c r="C12" s="25"/>
      <c r="D12" s="25"/>
      <c r="E12" s="25"/>
      <c r="F12" s="25"/>
      <c r="G12" s="262"/>
      <c r="H12" s="4"/>
    </row>
    <row r="13" spans="1:8" ht="99" customHeight="1">
      <c r="A13" s="135"/>
      <c r="B13" s="154"/>
      <c r="C13" s="25"/>
      <c r="D13" s="25"/>
      <c r="E13" s="25"/>
      <c r="F13" s="25"/>
      <c r="G13" s="263"/>
      <c r="H13" s="33" t="str">
        <f>CONCATENATE(Planilha!D10," ",Planilha!D11," ",Planilha!D12,".")</f>
        <v>OBRA PARA RENOVAÇÃO DOS SISTEMAS DE VENTILAÇÃO, REFRIGERAÇÃO E CLIMATIZAÇÃO DOS  PAVILHÕES ALUIZIO PRATA, ÍTALO SHERLOCK, LAIN CARVALHO, LASP, APOIO À PESQUISA  E EDIFÍCIO MULTIUSUÁRIO DO IGM / FIOCRUZ-BA.</v>
      </c>
    </row>
    <row r="14" spans="1:8" ht="12.75">
      <c r="A14" s="158"/>
      <c r="B14" s="264"/>
      <c r="C14" s="264"/>
      <c r="D14" s="264"/>
      <c r="E14" s="264"/>
      <c r="F14" s="264"/>
      <c r="G14" s="159"/>
      <c r="H14" s="265" t="s">
        <v>0</v>
      </c>
    </row>
    <row r="15" ht="12.75">
      <c r="D15" s="30"/>
    </row>
  </sheetData>
  <sheetProtection password="8C31" sheet="1"/>
  <printOptions horizontalCentered="1" verticalCentered="1"/>
  <pageMargins left="1.1255511811023622" right="0" top="0" bottom="0.5905511811023623" header="0.5118110236220472" footer="0.5118110236220472"/>
  <pageSetup horizontalDpi="180" verticalDpi="180" orientation="landscape" paperSize="9" scale="96" r:id="rId2"/>
  <headerFooter alignWithMargins="0">
    <oddFooter>&amp;CPágina &amp;P</oddFooter>
  </headerFooter>
  <drawing r:id="rId1"/>
</worksheet>
</file>

<file path=xl/worksheets/sheet10.xml><?xml version="1.0" encoding="utf-8"?>
<worksheet xmlns="http://schemas.openxmlformats.org/spreadsheetml/2006/main" xmlns:r="http://schemas.openxmlformats.org/officeDocument/2006/relationships">
  <dimension ref="A1:Y264"/>
  <sheetViews>
    <sheetView showGridLines="0" showZeros="0" tabSelected="1" view="pageBreakPreview" zoomScaleSheetLayoutView="100" zoomScalePageLayoutView="0" workbookViewId="0" topLeftCell="A1">
      <selection activeCell="C11" sqref="C11"/>
    </sheetView>
  </sheetViews>
  <sheetFormatPr defaultColWidth="9.140625" defaultRowHeight="12.75"/>
  <cols>
    <col min="1" max="1" width="9.7109375" style="0" customWidth="1"/>
    <col min="2" max="5" width="11.00390625" style="0" customWidth="1"/>
    <col min="6" max="6" width="8.28125" style="0" customWidth="1"/>
    <col min="7" max="7" width="5.28125" style="0" customWidth="1"/>
    <col min="8" max="8" width="2.8515625" style="0" customWidth="1"/>
    <col min="11" max="11" width="13.140625" style="0" customWidth="1"/>
  </cols>
  <sheetData>
    <row r="1" spans="1:11" ht="12.75">
      <c r="A1" s="553"/>
      <c r="B1" s="554"/>
      <c r="C1" s="555"/>
      <c r="D1" s="556"/>
      <c r="E1" s="557"/>
      <c r="F1" s="557"/>
      <c r="G1" s="558"/>
      <c r="H1" s="559"/>
      <c r="I1" s="559"/>
      <c r="J1" s="559"/>
      <c r="K1" s="559"/>
    </row>
    <row r="2" spans="1:11" ht="12.75">
      <c r="A2" s="553"/>
      <c r="B2" s="554"/>
      <c r="C2" s="555"/>
      <c r="D2" s="556"/>
      <c r="E2" s="557"/>
      <c r="F2" s="557"/>
      <c r="G2" s="558"/>
      <c r="H2" s="559"/>
      <c r="I2" s="559"/>
      <c r="J2" s="559"/>
      <c r="K2" s="559"/>
    </row>
    <row r="3" spans="1:11" ht="12.75">
      <c r="A3" s="553"/>
      <c r="B3" s="554"/>
      <c r="C3" s="555"/>
      <c r="D3" s="556"/>
      <c r="E3" s="557"/>
      <c r="F3" s="557"/>
      <c r="G3" s="558"/>
      <c r="H3" s="559"/>
      <c r="I3" s="559"/>
      <c r="J3" s="559"/>
      <c r="K3" s="559"/>
    </row>
    <row r="4" spans="1:11" ht="12.75">
      <c r="A4" s="560"/>
      <c r="B4" s="554"/>
      <c r="C4" s="555"/>
      <c r="D4" s="556"/>
      <c r="E4" s="557"/>
      <c r="F4" s="557"/>
      <c r="G4" s="558"/>
      <c r="H4" s="559"/>
      <c r="I4" s="559"/>
      <c r="J4" s="559"/>
      <c r="K4" s="559"/>
    </row>
    <row r="5" spans="1:11" ht="12.75">
      <c r="A5" s="554"/>
      <c r="B5" s="554"/>
      <c r="C5" s="555"/>
      <c r="D5" s="556"/>
      <c r="E5" s="557"/>
      <c r="F5" s="557"/>
      <c r="G5" s="558"/>
      <c r="H5" s="559"/>
      <c r="I5" s="559"/>
      <c r="J5" s="559"/>
      <c r="K5" s="559"/>
    </row>
    <row r="6" spans="1:11" ht="12.75">
      <c r="A6" s="554"/>
      <c r="B6" s="554"/>
      <c r="C6" s="555"/>
      <c r="D6" s="556"/>
      <c r="E6" s="557"/>
      <c r="F6" s="557"/>
      <c r="G6" s="558"/>
      <c r="H6" s="559"/>
      <c r="I6" s="559"/>
      <c r="J6" s="559"/>
      <c r="K6" s="559"/>
    </row>
    <row r="7" spans="1:11" ht="6.75" customHeight="1">
      <c r="A7" s="554"/>
      <c r="B7" s="554"/>
      <c r="C7" s="555"/>
      <c r="D7" s="556"/>
      <c r="E7" s="557"/>
      <c r="F7" s="557"/>
      <c r="G7" s="558"/>
      <c r="H7" s="559"/>
      <c r="I7" s="559"/>
      <c r="J7" s="559"/>
      <c r="K7" s="559"/>
    </row>
    <row r="8" spans="1:11" ht="15">
      <c r="A8" s="561" t="s">
        <v>1212</v>
      </c>
      <c r="B8" s="562"/>
      <c r="C8" s="563"/>
      <c r="D8" s="563"/>
      <c r="E8" s="564"/>
      <c r="F8" s="564"/>
      <c r="G8" s="565"/>
      <c r="H8" s="559"/>
      <c r="I8" s="559"/>
      <c r="J8" s="559"/>
      <c r="K8" s="559"/>
    </row>
    <row r="9" spans="1:11" ht="8.25" customHeight="1">
      <c r="A9" s="560"/>
      <c r="B9" s="554"/>
      <c r="C9" s="555"/>
      <c r="D9" s="556"/>
      <c r="E9" s="557"/>
      <c r="F9" s="557"/>
      <c r="G9" s="558"/>
      <c r="H9" s="559"/>
      <c r="I9" s="559"/>
      <c r="J9" s="559"/>
      <c r="K9" s="559"/>
    </row>
    <row r="10" spans="1:11" ht="12.75">
      <c r="A10" s="566" t="s">
        <v>60</v>
      </c>
      <c r="B10" s="567" t="str">
        <f>Planilha!D10</f>
        <v>OBRA PARA RENOVAÇÃO DOS SISTEMAS DE VENTILAÇÃO, REFRIGERAÇÃO E CLIMATIZAÇÃO DOS</v>
      </c>
      <c r="C10" s="555"/>
      <c r="D10" s="556"/>
      <c r="E10" s="557"/>
      <c r="F10" s="568"/>
      <c r="G10" s="558"/>
      <c r="H10" s="559"/>
      <c r="I10" s="559"/>
      <c r="J10" s="559"/>
      <c r="K10" s="559"/>
    </row>
    <row r="11" spans="1:11" ht="12.75">
      <c r="A11" s="569"/>
      <c r="B11" s="567" t="str">
        <f>Planilha!D11</f>
        <v> PAVILHÕES ALUIZIO PRATA, ÍTALO SHERLOCK, LAIN CARVALHO, LASP, APOIO À PESQUISA</v>
      </c>
      <c r="C11" s="555"/>
      <c r="D11" s="556"/>
      <c r="E11" s="557"/>
      <c r="F11" s="568"/>
      <c r="G11" s="558"/>
      <c r="H11" s="559"/>
      <c r="I11" s="559"/>
      <c r="J11" s="559"/>
      <c r="K11" s="559"/>
    </row>
    <row r="12" spans="1:11" ht="13.5" customHeight="1">
      <c r="A12" s="569"/>
      <c r="B12" s="567" t="str">
        <f>Planilha!D12</f>
        <v> E EDIFÍCIO MULTIUSUÁRIO DO IGM / FIOCRUZ-BA</v>
      </c>
      <c r="C12" s="555"/>
      <c r="D12" s="556"/>
      <c r="E12" s="556"/>
      <c r="F12" s="556"/>
      <c r="G12" s="556"/>
      <c r="H12" s="559"/>
      <c r="I12" s="559"/>
      <c r="J12" s="559"/>
      <c r="K12" s="559"/>
    </row>
    <row r="13" spans="1:11" ht="12.75">
      <c r="A13" s="570" t="s">
        <v>101</v>
      </c>
      <c r="B13" s="567">
        <f>Planilha!D13</f>
        <v>0</v>
      </c>
      <c r="C13" s="555"/>
      <c r="D13" s="556"/>
      <c r="E13" s="557"/>
      <c r="F13" s="557"/>
      <c r="G13" s="558"/>
      <c r="H13" s="559"/>
      <c r="I13" s="559"/>
      <c r="J13" s="559"/>
      <c r="K13" s="559"/>
    </row>
    <row r="14" spans="1:11" ht="12.75">
      <c r="A14" s="566" t="s">
        <v>61</v>
      </c>
      <c r="B14" s="554" t="str">
        <f>Planilha!D14</f>
        <v>IGM</v>
      </c>
      <c r="C14" s="555"/>
      <c r="D14" s="556"/>
      <c r="E14" s="557"/>
      <c r="F14" s="557"/>
      <c r="G14" s="558"/>
      <c r="H14" s="559"/>
      <c r="I14" s="559"/>
      <c r="J14" s="559"/>
      <c r="K14" s="559"/>
    </row>
    <row r="15" spans="1:11" ht="25.5" customHeight="1">
      <c r="A15" s="571" t="s">
        <v>179</v>
      </c>
      <c r="B15" s="986" t="s">
        <v>265</v>
      </c>
      <c r="C15" s="986"/>
      <c r="D15" s="986"/>
      <c r="E15" s="986"/>
      <c r="F15" s="986"/>
      <c r="G15" s="986"/>
      <c r="H15" s="986"/>
      <c r="I15" s="986"/>
      <c r="J15" s="986"/>
      <c r="K15" s="986"/>
    </row>
    <row r="16" spans="1:11" ht="12.75">
      <c r="A16" s="572" t="s">
        <v>163</v>
      </c>
      <c r="B16" s="573" t="s">
        <v>28</v>
      </c>
      <c r="C16" s="574"/>
      <c r="D16" s="574"/>
      <c r="E16" s="574"/>
      <c r="F16" s="575"/>
      <c r="G16" s="572" t="s">
        <v>164</v>
      </c>
      <c r="H16" s="576"/>
      <c r="I16" s="577" t="s">
        <v>165</v>
      </c>
      <c r="J16" s="578" t="s">
        <v>166</v>
      </c>
      <c r="K16" s="579" t="s">
        <v>167</v>
      </c>
    </row>
    <row r="17" spans="1:11" ht="13.5" thickBot="1">
      <c r="A17" s="559"/>
      <c r="B17" s="559"/>
      <c r="C17" s="559"/>
      <c r="D17" s="559"/>
      <c r="E17" s="559"/>
      <c r="F17" s="559"/>
      <c r="G17" s="559"/>
      <c r="H17" s="559"/>
      <c r="I17" s="559"/>
      <c r="J17" s="559"/>
      <c r="K17" s="559"/>
    </row>
    <row r="18" spans="1:11" ht="12.75">
      <c r="A18" s="769" t="s">
        <v>191</v>
      </c>
      <c r="B18" s="770" t="s">
        <v>196</v>
      </c>
      <c r="C18" s="771"/>
      <c r="D18" s="771"/>
      <c r="E18" s="771"/>
      <c r="F18" s="771"/>
      <c r="G18" s="771"/>
      <c r="H18" s="772"/>
      <c r="I18" s="772"/>
      <c r="J18" s="772"/>
      <c r="K18" s="773"/>
    </row>
    <row r="19" spans="1:11" ht="12.75">
      <c r="A19" s="774" t="s">
        <v>1074</v>
      </c>
      <c r="B19" s="775" t="s">
        <v>28</v>
      </c>
      <c r="C19" s="776"/>
      <c r="D19" s="776"/>
      <c r="E19" s="776"/>
      <c r="F19" s="776"/>
      <c r="G19" s="775"/>
      <c r="H19" s="776"/>
      <c r="I19" s="777" t="s">
        <v>165</v>
      </c>
      <c r="J19" s="777" t="s">
        <v>166</v>
      </c>
      <c r="K19" s="778" t="s">
        <v>167</v>
      </c>
    </row>
    <row r="20" spans="1:11" ht="12.75">
      <c r="A20" s="779">
        <v>12199</v>
      </c>
      <c r="B20" s="780" t="s">
        <v>197</v>
      </c>
      <c r="C20" s="780"/>
      <c r="D20" s="781"/>
      <c r="E20" s="780"/>
      <c r="F20" s="781"/>
      <c r="G20" s="781"/>
      <c r="H20" s="781"/>
      <c r="I20" s="780">
        <v>1227.65</v>
      </c>
      <c r="J20" s="782">
        <v>1</v>
      </c>
      <c r="K20" s="783">
        <f>J20*I20</f>
        <v>1227.65</v>
      </c>
    </row>
    <row r="21" spans="1:11" ht="12.75">
      <c r="A21" s="779" t="s">
        <v>198</v>
      </c>
      <c r="B21" s="780" t="s">
        <v>199</v>
      </c>
      <c r="C21" s="780"/>
      <c r="D21" s="781"/>
      <c r="E21" s="780"/>
      <c r="F21" s="781"/>
      <c r="G21" s="781"/>
      <c r="H21" s="781"/>
      <c r="I21" s="784">
        <v>1182.86</v>
      </c>
      <c r="J21" s="782">
        <v>1</v>
      </c>
      <c r="K21" s="783">
        <f>J21*I21</f>
        <v>1182.86</v>
      </c>
    </row>
    <row r="22" spans="1:11" ht="12.75">
      <c r="A22" s="779" t="s">
        <v>200</v>
      </c>
      <c r="B22" s="780" t="s">
        <v>201</v>
      </c>
      <c r="C22" s="780"/>
      <c r="D22" s="781"/>
      <c r="E22" s="780"/>
      <c r="F22" s="781"/>
      <c r="G22" s="781"/>
      <c r="H22" s="781"/>
      <c r="I22" s="780">
        <v>537.46</v>
      </c>
      <c r="J22" s="782">
        <v>1</v>
      </c>
      <c r="K22" s="783">
        <f>J22*I22</f>
        <v>537.46</v>
      </c>
    </row>
    <row r="23" spans="1:11" ht="12.75">
      <c r="A23" s="779" t="s">
        <v>202</v>
      </c>
      <c r="B23" s="780" t="s">
        <v>203</v>
      </c>
      <c r="C23" s="780"/>
      <c r="D23" s="781"/>
      <c r="E23" s="780"/>
      <c r="F23" s="781"/>
      <c r="G23" s="781"/>
      <c r="H23" s="781"/>
      <c r="I23" s="780">
        <v>473.97</v>
      </c>
      <c r="J23" s="782">
        <v>1</v>
      </c>
      <c r="K23" s="783">
        <f>J23*I23</f>
        <v>473.97</v>
      </c>
    </row>
    <row r="24" spans="1:11" ht="13.5" thickBot="1">
      <c r="A24" s="785" t="s">
        <v>7</v>
      </c>
      <c r="B24" s="786"/>
      <c r="C24" s="786"/>
      <c r="D24" s="787"/>
      <c r="E24" s="786"/>
      <c r="F24" s="786"/>
      <c r="G24" s="788"/>
      <c r="H24" s="788"/>
      <c r="I24" s="788"/>
      <c r="J24" s="788"/>
      <c r="K24" s="789">
        <f>SUM(K20:K23)</f>
        <v>3421.94</v>
      </c>
    </row>
    <row r="25" spans="1:11" ht="12.75">
      <c r="A25" s="769" t="s">
        <v>238</v>
      </c>
      <c r="B25" s="770" t="s">
        <v>204</v>
      </c>
      <c r="C25" s="771"/>
      <c r="D25" s="771"/>
      <c r="E25" s="771"/>
      <c r="F25" s="771"/>
      <c r="G25" s="772"/>
      <c r="H25" s="772"/>
      <c r="I25" s="772"/>
      <c r="J25" s="772"/>
      <c r="K25" s="773"/>
    </row>
    <row r="26" spans="1:11" ht="12.75">
      <c r="A26" s="779" t="s">
        <v>195</v>
      </c>
      <c r="B26" s="780" t="s">
        <v>205</v>
      </c>
      <c r="C26" s="780"/>
      <c r="D26" s="780" t="s">
        <v>206</v>
      </c>
      <c r="E26" s="780"/>
      <c r="F26" s="780" t="s">
        <v>7</v>
      </c>
      <c r="G26" s="781"/>
      <c r="H26" s="781"/>
      <c r="I26" s="781"/>
      <c r="J26" s="781"/>
      <c r="K26" s="790"/>
    </row>
    <row r="27" spans="1:11" ht="13.5" thickBot="1">
      <c r="A27" s="791" t="s">
        <v>1090</v>
      </c>
      <c r="B27" s="780">
        <v>196.9</v>
      </c>
      <c r="C27" s="786"/>
      <c r="D27" s="786">
        <v>2</v>
      </c>
      <c r="E27" s="786"/>
      <c r="F27" s="792">
        <f>D27*B27</f>
        <v>393.8</v>
      </c>
      <c r="G27" s="788"/>
      <c r="H27" s="788"/>
      <c r="I27" s="788"/>
      <c r="J27" s="788"/>
      <c r="K27" s="793"/>
    </row>
    <row r="28" spans="1:11" ht="12.75">
      <c r="A28" s="769" t="s">
        <v>240</v>
      </c>
      <c r="B28" s="985" t="s">
        <v>1075</v>
      </c>
      <c r="C28" s="985"/>
      <c r="D28" s="985"/>
      <c r="E28" s="985"/>
      <c r="F28" s="985"/>
      <c r="G28" s="985"/>
      <c r="H28" s="985"/>
      <c r="I28" s="985"/>
      <c r="J28" s="985"/>
      <c r="K28" s="794" t="s">
        <v>16</v>
      </c>
    </row>
    <row r="29" spans="1:11" ht="12.75">
      <c r="A29" s="774" t="s">
        <v>195</v>
      </c>
      <c r="B29" s="775" t="s">
        <v>28</v>
      </c>
      <c r="C29" s="776"/>
      <c r="D29" s="776"/>
      <c r="E29" s="776"/>
      <c r="F29" s="776"/>
      <c r="G29" s="775" t="s">
        <v>164</v>
      </c>
      <c r="H29" s="776"/>
      <c r="I29" s="777" t="s">
        <v>165</v>
      </c>
      <c r="J29" s="777" t="s">
        <v>166</v>
      </c>
      <c r="K29" s="778" t="s">
        <v>167</v>
      </c>
    </row>
    <row r="30" spans="1:11" ht="12.75">
      <c r="A30" s="795" t="s">
        <v>1076</v>
      </c>
      <c r="B30" s="796" t="s">
        <v>1075</v>
      </c>
      <c r="C30" s="776"/>
      <c r="D30" s="776"/>
      <c r="E30" s="776"/>
      <c r="F30" s="776"/>
      <c r="G30" s="796" t="s">
        <v>16</v>
      </c>
      <c r="H30" s="776"/>
      <c r="I30" s="797">
        <v>1.13</v>
      </c>
      <c r="J30" s="797">
        <v>1</v>
      </c>
      <c r="K30" s="783">
        <f>J30*I30</f>
        <v>1.13</v>
      </c>
    </row>
    <row r="31" spans="1:11" ht="12.75">
      <c r="A31" s="798" t="s">
        <v>192</v>
      </c>
      <c r="B31" s="799" t="s">
        <v>193</v>
      </c>
      <c r="C31" s="776"/>
      <c r="D31" s="776"/>
      <c r="E31" s="776"/>
      <c r="F31" s="776"/>
      <c r="G31" s="776" t="s">
        <v>172</v>
      </c>
      <c r="H31" s="776"/>
      <c r="I31" s="800">
        <v>15.24</v>
      </c>
      <c r="J31" s="776">
        <v>0.033</v>
      </c>
      <c r="K31" s="783">
        <f>J31*I31</f>
        <v>0.5</v>
      </c>
    </row>
    <row r="32" spans="1:11" ht="13.5" thickBot="1">
      <c r="A32" s="801"/>
      <c r="B32" s="802" t="s">
        <v>194</v>
      </c>
      <c r="C32" s="803"/>
      <c r="D32" s="803"/>
      <c r="E32" s="803"/>
      <c r="F32" s="803"/>
      <c r="G32" s="803"/>
      <c r="H32" s="803"/>
      <c r="I32" s="803"/>
      <c r="J32" s="803"/>
      <c r="K32" s="789">
        <f>SUM(K30:K31)</f>
        <v>1.63</v>
      </c>
    </row>
    <row r="33" spans="1:11" ht="12.75">
      <c r="A33" s="769" t="s">
        <v>239</v>
      </c>
      <c r="B33" s="985" t="s">
        <v>1095</v>
      </c>
      <c r="C33" s="985"/>
      <c r="D33" s="985"/>
      <c r="E33" s="985"/>
      <c r="F33" s="985"/>
      <c r="G33" s="985"/>
      <c r="H33" s="985"/>
      <c r="I33" s="985"/>
      <c r="J33" s="985"/>
      <c r="K33" s="804" t="s">
        <v>164</v>
      </c>
    </row>
    <row r="34" spans="1:11" ht="12.75">
      <c r="A34" s="774" t="s">
        <v>1094</v>
      </c>
      <c r="B34" s="775" t="s">
        <v>28</v>
      </c>
      <c r="C34" s="776"/>
      <c r="D34" s="776"/>
      <c r="E34" s="776"/>
      <c r="F34" s="776"/>
      <c r="G34" s="775" t="s">
        <v>164</v>
      </c>
      <c r="H34" s="776"/>
      <c r="I34" s="777" t="s">
        <v>165</v>
      </c>
      <c r="J34" s="777" t="s">
        <v>166</v>
      </c>
      <c r="K34" s="778" t="s">
        <v>167</v>
      </c>
    </row>
    <row r="35" spans="1:11" ht="12.75">
      <c r="A35" s="798" t="s">
        <v>1098</v>
      </c>
      <c r="B35" s="799" t="s">
        <v>1096</v>
      </c>
      <c r="C35" s="776"/>
      <c r="D35" s="776"/>
      <c r="E35" s="776"/>
      <c r="F35" s="776"/>
      <c r="G35" s="776" t="s">
        <v>172</v>
      </c>
      <c r="H35" s="776"/>
      <c r="I35" s="800">
        <v>21.79</v>
      </c>
      <c r="J35" s="776">
        <v>0.5</v>
      </c>
      <c r="K35" s="783">
        <f>J35*I35</f>
        <v>10.9</v>
      </c>
    </row>
    <row r="36" spans="1:11" ht="12.75">
      <c r="A36" s="798" t="s">
        <v>1099</v>
      </c>
      <c r="B36" s="799" t="s">
        <v>1097</v>
      </c>
      <c r="C36" s="776"/>
      <c r="D36" s="776"/>
      <c r="E36" s="776"/>
      <c r="F36" s="776"/>
      <c r="G36" s="776" t="s">
        <v>172</v>
      </c>
      <c r="H36" s="776"/>
      <c r="I36" s="800">
        <v>17.17</v>
      </c>
      <c r="J36" s="776">
        <v>0.5</v>
      </c>
      <c r="K36" s="783">
        <f>J36*I36</f>
        <v>8.59</v>
      </c>
    </row>
    <row r="37" spans="1:11" ht="13.5" thickBot="1">
      <c r="A37" s="801"/>
      <c r="B37" s="802" t="s">
        <v>194</v>
      </c>
      <c r="C37" s="803"/>
      <c r="D37" s="803"/>
      <c r="E37" s="803"/>
      <c r="F37" s="803"/>
      <c r="G37" s="803"/>
      <c r="H37" s="803"/>
      <c r="I37" s="803"/>
      <c r="J37" s="803"/>
      <c r="K37" s="789">
        <f>SUM(K35:K36)</f>
        <v>19.49</v>
      </c>
    </row>
    <row r="38" spans="1:11" ht="12.75">
      <c r="A38" s="769" t="s">
        <v>1176</v>
      </c>
      <c r="B38" s="985" t="s">
        <v>1103</v>
      </c>
      <c r="C38" s="985"/>
      <c r="D38" s="985"/>
      <c r="E38" s="985"/>
      <c r="F38" s="985"/>
      <c r="G38" s="985"/>
      <c r="H38" s="985"/>
      <c r="I38" s="985"/>
      <c r="J38" s="985"/>
      <c r="K38" s="804" t="s">
        <v>164</v>
      </c>
    </row>
    <row r="39" spans="1:11" ht="12.75">
      <c r="A39" s="774" t="s">
        <v>1094</v>
      </c>
      <c r="B39" s="775" t="s">
        <v>28</v>
      </c>
      <c r="C39" s="776"/>
      <c r="D39" s="776"/>
      <c r="E39" s="776"/>
      <c r="F39" s="776"/>
      <c r="G39" s="775" t="s">
        <v>164</v>
      </c>
      <c r="H39" s="776"/>
      <c r="I39" s="777" t="s">
        <v>165</v>
      </c>
      <c r="J39" s="777" t="s">
        <v>166</v>
      </c>
      <c r="K39" s="778" t="s">
        <v>167</v>
      </c>
    </row>
    <row r="40" spans="1:11" ht="12.75">
      <c r="A40" s="798" t="s">
        <v>237</v>
      </c>
      <c r="B40" s="799" t="s">
        <v>1102</v>
      </c>
      <c r="C40" s="776"/>
      <c r="D40" s="776"/>
      <c r="E40" s="776"/>
      <c r="F40" s="776"/>
      <c r="G40" s="776" t="s">
        <v>172</v>
      </c>
      <c r="H40" s="776"/>
      <c r="I40" s="800">
        <v>21.61</v>
      </c>
      <c r="J40" s="776">
        <v>1</v>
      </c>
      <c r="K40" s="783">
        <f>J40*I40</f>
        <v>21.61</v>
      </c>
    </row>
    <row r="41" spans="1:11" ht="12.75">
      <c r="A41" s="798" t="s">
        <v>192</v>
      </c>
      <c r="B41" s="799" t="s">
        <v>193</v>
      </c>
      <c r="C41" s="776"/>
      <c r="D41" s="776"/>
      <c r="E41" s="776"/>
      <c r="F41" s="776"/>
      <c r="G41" s="776" t="s">
        <v>172</v>
      </c>
      <c r="H41" s="776"/>
      <c r="I41" s="800">
        <v>15.24</v>
      </c>
      <c r="J41" s="776">
        <v>1</v>
      </c>
      <c r="K41" s="783">
        <f>J41*I41</f>
        <v>15.24</v>
      </c>
    </row>
    <row r="42" spans="1:11" ht="13.5" thickBot="1">
      <c r="A42" s="801"/>
      <c r="B42" s="802" t="s">
        <v>194</v>
      </c>
      <c r="C42" s="803"/>
      <c r="D42" s="803"/>
      <c r="E42" s="803"/>
      <c r="F42" s="803"/>
      <c r="G42" s="803"/>
      <c r="H42" s="803"/>
      <c r="I42" s="803"/>
      <c r="J42" s="803"/>
      <c r="K42" s="789">
        <f>SUM(K40:K41)</f>
        <v>36.85</v>
      </c>
    </row>
    <row r="43" spans="1:11" ht="12.75">
      <c r="A43" s="769" t="s">
        <v>244</v>
      </c>
      <c r="B43" s="985" t="s">
        <v>1100</v>
      </c>
      <c r="C43" s="985"/>
      <c r="D43" s="985"/>
      <c r="E43" s="985"/>
      <c r="F43" s="985"/>
      <c r="G43" s="985"/>
      <c r="H43" s="985"/>
      <c r="I43" s="985"/>
      <c r="J43" s="985"/>
      <c r="K43" s="804" t="s">
        <v>164</v>
      </c>
    </row>
    <row r="44" spans="1:11" ht="12.75">
      <c r="A44" s="774" t="s">
        <v>195</v>
      </c>
      <c r="B44" s="775" t="s">
        <v>28</v>
      </c>
      <c r="C44" s="776"/>
      <c r="D44" s="776"/>
      <c r="E44" s="776"/>
      <c r="F44" s="776"/>
      <c r="G44" s="775" t="s">
        <v>164</v>
      </c>
      <c r="H44" s="776"/>
      <c r="I44" s="777" t="s">
        <v>165</v>
      </c>
      <c r="J44" s="777" t="s">
        <v>166</v>
      </c>
      <c r="K44" s="778" t="s">
        <v>167</v>
      </c>
    </row>
    <row r="45" spans="1:11" ht="12.75">
      <c r="A45" s="795" t="s">
        <v>1101</v>
      </c>
      <c r="B45" s="796" t="s">
        <v>1100</v>
      </c>
      <c r="C45" s="776"/>
      <c r="D45" s="776"/>
      <c r="E45" s="776"/>
      <c r="F45" s="776"/>
      <c r="G45" s="796" t="s">
        <v>164</v>
      </c>
      <c r="H45" s="776"/>
      <c r="I45" s="797">
        <v>55.98</v>
      </c>
      <c r="J45" s="797">
        <v>1</v>
      </c>
      <c r="K45" s="783">
        <f>J45*I45</f>
        <v>55.98</v>
      </c>
    </row>
    <row r="46" spans="1:11" ht="12.75">
      <c r="A46" s="798" t="s">
        <v>1098</v>
      </c>
      <c r="B46" s="799" t="s">
        <v>1096</v>
      </c>
      <c r="C46" s="776"/>
      <c r="D46" s="776"/>
      <c r="E46" s="776"/>
      <c r="F46" s="776"/>
      <c r="G46" s="776" t="s">
        <v>172</v>
      </c>
      <c r="H46" s="776"/>
      <c r="I46" s="800">
        <v>21.79</v>
      </c>
      <c r="J46" s="776">
        <v>0.3</v>
      </c>
      <c r="K46" s="783">
        <f>J46*I46</f>
        <v>6.54</v>
      </c>
    </row>
    <row r="47" spans="1:11" ht="12.75">
      <c r="A47" s="798" t="s">
        <v>1099</v>
      </c>
      <c r="B47" s="799" t="s">
        <v>1097</v>
      </c>
      <c r="C47" s="776"/>
      <c r="D47" s="776"/>
      <c r="E47" s="776"/>
      <c r="F47" s="776"/>
      <c r="G47" s="776" t="s">
        <v>172</v>
      </c>
      <c r="H47" s="776"/>
      <c r="I47" s="800">
        <v>17.17</v>
      </c>
      <c r="J47" s="776">
        <v>0.3</v>
      </c>
      <c r="K47" s="783">
        <f>J47*I47</f>
        <v>5.15</v>
      </c>
    </row>
    <row r="48" spans="1:11" ht="13.5" thickBot="1">
      <c r="A48" s="801"/>
      <c r="B48" s="802" t="s">
        <v>194</v>
      </c>
      <c r="C48" s="803"/>
      <c r="D48" s="803"/>
      <c r="E48" s="803"/>
      <c r="F48" s="803"/>
      <c r="G48" s="803"/>
      <c r="H48" s="803"/>
      <c r="I48" s="803"/>
      <c r="J48" s="803"/>
      <c r="K48" s="789">
        <f>SUM(K45:K47)</f>
        <v>67.67</v>
      </c>
    </row>
    <row r="49" spans="1:11" ht="12.75">
      <c r="A49" s="769" t="s">
        <v>246</v>
      </c>
      <c r="B49" s="985" t="s">
        <v>1145</v>
      </c>
      <c r="C49" s="985"/>
      <c r="D49" s="985"/>
      <c r="E49" s="985"/>
      <c r="F49" s="985"/>
      <c r="G49" s="985"/>
      <c r="H49" s="985"/>
      <c r="I49" s="985"/>
      <c r="J49" s="985"/>
      <c r="K49" s="804" t="s">
        <v>436</v>
      </c>
    </row>
    <row r="50" spans="1:11" ht="12.75">
      <c r="A50" s="774" t="s">
        <v>195</v>
      </c>
      <c r="B50" s="775" t="s">
        <v>28</v>
      </c>
      <c r="C50" s="776"/>
      <c r="D50" s="776"/>
      <c r="E50" s="776"/>
      <c r="F50" s="776"/>
      <c r="G50" s="775" t="s">
        <v>164</v>
      </c>
      <c r="H50" s="776"/>
      <c r="I50" s="777" t="s">
        <v>165</v>
      </c>
      <c r="J50" s="777" t="s">
        <v>166</v>
      </c>
      <c r="K50" s="778" t="s">
        <v>167</v>
      </c>
    </row>
    <row r="51" spans="1:11" ht="12.75">
      <c r="A51" s="795" t="s">
        <v>1142</v>
      </c>
      <c r="B51" s="796" t="s">
        <v>1146</v>
      </c>
      <c r="C51" s="776"/>
      <c r="D51" s="776"/>
      <c r="E51" s="776"/>
      <c r="F51" s="776"/>
      <c r="G51" s="796" t="s">
        <v>436</v>
      </c>
      <c r="H51" s="776"/>
      <c r="I51" s="797">
        <v>13.72</v>
      </c>
      <c r="J51" s="797">
        <v>1</v>
      </c>
      <c r="K51" s="783">
        <f>J51*I51</f>
        <v>13.72</v>
      </c>
    </row>
    <row r="52" spans="1:11" ht="12.75">
      <c r="A52" s="795" t="s">
        <v>1143</v>
      </c>
      <c r="B52" s="796" t="s">
        <v>1144</v>
      </c>
      <c r="C52" s="776"/>
      <c r="D52" s="776"/>
      <c r="E52" s="776"/>
      <c r="F52" s="776"/>
      <c r="G52" s="796" t="s">
        <v>436</v>
      </c>
      <c r="H52" s="776"/>
      <c r="I52" s="797">
        <v>7</v>
      </c>
      <c r="J52" s="797">
        <v>1</v>
      </c>
      <c r="K52" s="783">
        <f>J52*I52</f>
        <v>7</v>
      </c>
    </row>
    <row r="53" spans="1:11" ht="12.75">
      <c r="A53" s="798" t="s">
        <v>1098</v>
      </c>
      <c r="B53" s="799" t="s">
        <v>1096</v>
      </c>
      <c r="C53" s="776"/>
      <c r="D53" s="776"/>
      <c r="E53" s="776"/>
      <c r="F53" s="776"/>
      <c r="G53" s="776" t="s">
        <v>172</v>
      </c>
      <c r="H53" s="776"/>
      <c r="I53" s="800">
        <v>21.79</v>
      </c>
      <c r="J53" s="776">
        <v>0.3</v>
      </c>
      <c r="K53" s="783">
        <f>J53*I53</f>
        <v>6.54</v>
      </c>
    </row>
    <row r="54" spans="1:11" ht="12.75">
      <c r="A54" s="798" t="s">
        <v>1099</v>
      </c>
      <c r="B54" s="799" t="s">
        <v>1097</v>
      </c>
      <c r="C54" s="776"/>
      <c r="D54" s="776"/>
      <c r="E54" s="776"/>
      <c r="F54" s="776"/>
      <c r="G54" s="776" t="s">
        <v>172</v>
      </c>
      <c r="H54" s="776"/>
      <c r="I54" s="800">
        <v>17.17</v>
      </c>
      <c r="J54" s="776">
        <v>0.3</v>
      </c>
      <c r="K54" s="783">
        <f>J54*I54</f>
        <v>5.15</v>
      </c>
    </row>
    <row r="55" spans="1:11" ht="13.5" thickBot="1">
      <c r="A55" s="801"/>
      <c r="B55" s="802" t="s">
        <v>194</v>
      </c>
      <c r="C55" s="803"/>
      <c r="D55" s="803"/>
      <c r="E55" s="803"/>
      <c r="F55" s="803"/>
      <c r="G55" s="803"/>
      <c r="H55" s="803"/>
      <c r="I55" s="803"/>
      <c r="J55" s="803"/>
      <c r="K55" s="789">
        <f>SUM(K51:K54)</f>
        <v>32.41</v>
      </c>
    </row>
    <row r="56" spans="1:11" ht="12.75" customHeight="1">
      <c r="A56" s="769" t="s">
        <v>247</v>
      </c>
      <c r="B56" s="985" t="s">
        <v>1147</v>
      </c>
      <c r="C56" s="985"/>
      <c r="D56" s="985"/>
      <c r="E56" s="985"/>
      <c r="F56" s="985"/>
      <c r="G56" s="985"/>
      <c r="H56" s="985"/>
      <c r="I56" s="985"/>
      <c r="J56" s="985"/>
      <c r="K56" s="804" t="s">
        <v>436</v>
      </c>
    </row>
    <row r="57" spans="1:11" ht="12.75">
      <c r="A57" s="774" t="s">
        <v>195</v>
      </c>
      <c r="B57" s="775" t="s">
        <v>28</v>
      </c>
      <c r="C57" s="776"/>
      <c r="D57" s="776"/>
      <c r="E57" s="776"/>
      <c r="F57" s="776"/>
      <c r="G57" s="775" t="s">
        <v>164</v>
      </c>
      <c r="H57" s="776"/>
      <c r="I57" s="777" t="s">
        <v>165</v>
      </c>
      <c r="J57" s="777" t="s">
        <v>166</v>
      </c>
      <c r="K57" s="778" t="s">
        <v>167</v>
      </c>
    </row>
    <row r="58" spans="1:11" ht="12.75">
      <c r="A58" s="795" t="s">
        <v>1149</v>
      </c>
      <c r="B58" s="796" t="s">
        <v>1148</v>
      </c>
      <c r="C58" s="776"/>
      <c r="D58" s="776"/>
      <c r="E58" s="776"/>
      <c r="F58" s="776"/>
      <c r="G58" s="796" t="s">
        <v>436</v>
      </c>
      <c r="H58" s="776"/>
      <c r="I58" s="797">
        <v>20.57</v>
      </c>
      <c r="J58" s="797">
        <v>1</v>
      </c>
      <c r="K58" s="783">
        <f>J58*I58</f>
        <v>20.57</v>
      </c>
    </row>
    <row r="59" spans="1:11" ht="12.75">
      <c r="A59" s="795" t="s">
        <v>1143</v>
      </c>
      <c r="B59" s="796" t="s">
        <v>1144</v>
      </c>
      <c r="C59" s="776"/>
      <c r="D59" s="776"/>
      <c r="E59" s="776"/>
      <c r="F59" s="776"/>
      <c r="G59" s="796" t="s">
        <v>436</v>
      </c>
      <c r="H59" s="776"/>
      <c r="I59" s="797">
        <v>7</v>
      </c>
      <c r="J59" s="797">
        <v>1</v>
      </c>
      <c r="K59" s="783">
        <f>J59*I59</f>
        <v>7</v>
      </c>
    </row>
    <row r="60" spans="1:11" ht="12.75">
      <c r="A60" s="798" t="s">
        <v>1098</v>
      </c>
      <c r="B60" s="799" t="s">
        <v>1096</v>
      </c>
      <c r="C60" s="776"/>
      <c r="D60" s="776"/>
      <c r="E60" s="776"/>
      <c r="F60" s="776"/>
      <c r="G60" s="776" t="s">
        <v>172</v>
      </c>
      <c r="H60" s="776"/>
      <c r="I60" s="800">
        <v>21.79</v>
      </c>
      <c r="J60" s="776">
        <v>0.3</v>
      </c>
      <c r="K60" s="783">
        <f>J60*I60</f>
        <v>6.54</v>
      </c>
    </row>
    <row r="61" spans="1:11" ht="12.75">
      <c r="A61" s="798" t="s">
        <v>1099</v>
      </c>
      <c r="B61" s="799" t="s">
        <v>1097</v>
      </c>
      <c r="C61" s="776"/>
      <c r="D61" s="776"/>
      <c r="E61" s="776"/>
      <c r="F61" s="776"/>
      <c r="G61" s="776" t="s">
        <v>172</v>
      </c>
      <c r="H61" s="776"/>
      <c r="I61" s="800">
        <v>17.17</v>
      </c>
      <c r="J61" s="776">
        <v>0.3</v>
      </c>
      <c r="K61" s="783">
        <f>J61*I61</f>
        <v>5.15</v>
      </c>
    </row>
    <row r="62" spans="1:11" ht="13.5" thickBot="1">
      <c r="A62" s="801"/>
      <c r="B62" s="802" t="s">
        <v>194</v>
      </c>
      <c r="C62" s="803"/>
      <c r="D62" s="803"/>
      <c r="E62" s="803"/>
      <c r="F62" s="803"/>
      <c r="G62" s="803"/>
      <c r="H62" s="803"/>
      <c r="I62" s="803"/>
      <c r="J62" s="803"/>
      <c r="K62" s="789">
        <f>SUM(K58:K61)</f>
        <v>39.26</v>
      </c>
    </row>
    <row r="63" spans="1:11" ht="12.75">
      <c r="A63" s="769" t="s">
        <v>249</v>
      </c>
      <c r="B63" s="985" t="s">
        <v>1150</v>
      </c>
      <c r="C63" s="985"/>
      <c r="D63" s="985"/>
      <c r="E63" s="985"/>
      <c r="F63" s="985"/>
      <c r="G63" s="985"/>
      <c r="H63" s="985"/>
      <c r="I63" s="985"/>
      <c r="J63" s="985"/>
      <c r="K63" s="804" t="s">
        <v>436</v>
      </c>
    </row>
    <row r="64" spans="1:11" ht="12.75">
      <c r="A64" s="774" t="s">
        <v>195</v>
      </c>
      <c r="B64" s="775" t="s">
        <v>28</v>
      </c>
      <c r="C64" s="776"/>
      <c r="D64" s="776"/>
      <c r="E64" s="776"/>
      <c r="F64" s="776"/>
      <c r="G64" s="775" t="s">
        <v>164</v>
      </c>
      <c r="H64" s="776"/>
      <c r="I64" s="777" t="s">
        <v>165</v>
      </c>
      <c r="J64" s="777" t="s">
        <v>166</v>
      </c>
      <c r="K64" s="778" t="s">
        <v>167</v>
      </c>
    </row>
    <row r="65" spans="1:11" ht="12.75">
      <c r="A65" s="795" t="s">
        <v>1151</v>
      </c>
      <c r="B65" s="796" t="s">
        <v>1150</v>
      </c>
      <c r="C65" s="776"/>
      <c r="D65" s="776"/>
      <c r="E65" s="776"/>
      <c r="F65" s="776"/>
      <c r="G65" s="796" t="s">
        <v>436</v>
      </c>
      <c r="H65" s="776"/>
      <c r="I65" s="797">
        <v>7.67</v>
      </c>
      <c r="J65" s="797">
        <v>1</v>
      </c>
      <c r="K65" s="783">
        <f>J65*I65</f>
        <v>7.67</v>
      </c>
    </row>
    <row r="66" spans="1:11" ht="12.75">
      <c r="A66" s="798" t="s">
        <v>1098</v>
      </c>
      <c r="B66" s="799" t="s">
        <v>1096</v>
      </c>
      <c r="C66" s="776"/>
      <c r="D66" s="776"/>
      <c r="E66" s="776"/>
      <c r="F66" s="776"/>
      <c r="G66" s="776" t="s">
        <v>172</v>
      </c>
      <c r="H66" s="776"/>
      <c r="I66" s="800">
        <v>21.79</v>
      </c>
      <c r="J66" s="776">
        <v>0.2</v>
      </c>
      <c r="K66" s="783">
        <f>J66*I66</f>
        <v>4.36</v>
      </c>
    </row>
    <row r="67" spans="1:11" ht="12.75">
      <c r="A67" s="798" t="s">
        <v>1099</v>
      </c>
      <c r="B67" s="799" t="s">
        <v>1097</v>
      </c>
      <c r="C67" s="776"/>
      <c r="D67" s="776"/>
      <c r="E67" s="776"/>
      <c r="F67" s="776"/>
      <c r="G67" s="776" t="s">
        <v>172</v>
      </c>
      <c r="H67" s="776"/>
      <c r="I67" s="800">
        <v>17.17</v>
      </c>
      <c r="J67" s="776">
        <v>0.2</v>
      </c>
      <c r="K67" s="783">
        <f>J67*I67</f>
        <v>3.43</v>
      </c>
    </row>
    <row r="68" spans="1:11" ht="13.5" thickBot="1">
      <c r="A68" s="801"/>
      <c r="B68" s="802" t="s">
        <v>194</v>
      </c>
      <c r="C68" s="803"/>
      <c r="D68" s="803"/>
      <c r="E68" s="803"/>
      <c r="F68" s="803"/>
      <c r="G68" s="803"/>
      <c r="H68" s="803"/>
      <c r="I68" s="803"/>
      <c r="J68" s="803"/>
      <c r="K68" s="789">
        <f>SUM(K65:K67)</f>
        <v>15.46</v>
      </c>
    </row>
    <row r="69" spans="1:11" ht="12.75">
      <c r="A69" s="769" t="s">
        <v>250</v>
      </c>
      <c r="B69" s="985" t="s">
        <v>1152</v>
      </c>
      <c r="C69" s="985"/>
      <c r="D69" s="985"/>
      <c r="E69" s="985"/>
      <c r="F69" s="985"/>
      <c r="G69" s="985"/>
      <c r="H69" s="985"/>
      <c r="I69" s="985"/>
      <c r="J69" s="985"/>
      <c r="K69" s="804" t="s">
        <v>164</v>
      </c>
    </row>
    <row r="70" spans="1:11" ht="12.75">
      <c r="A70" s="774" t="s">
        <v>195</v>
      </c>
      <c r="B70" s="775" t="s">
        <v>28</v>
      </c>
      <c r="C70" s="776"/>
      <c r="D70" s="776"/>
      <c r="E70" s="776"/>
      <c r="F70" s="776"/>
      <c r="G70" s="775" t="s">
        <v>164</v>
      </c>
      <c r="H70" s="776"/>
      <c r="I70" s="777" t="s">
        <v>165</v>
      </c>
      <c r="J70" s="777" t="s">
        <v>166</v>
      </c>
      <c r="K70" s="778" t="s">
        <v>167</v>
      </c>
    </row>
    <row r="71" spans="1:11" ht="12.75">
      <c r="A71" s="795" t="s">
        <v>1153</v>
      </c>
      <c r="B71" s="796" t="s">
        <v>1152</v>
      </c>
      <c r="C71" s="776"/>
      <c r="D71" s="776"/>
      <c r="E71" s="776"/>
      <c r="F71" s="776"/>
      <c r="G71" s="796" t="s">
        <v>436</v>
      </c>
      <c r="H71" s="776"/>
      <c r="I71" s="797">
        <v>7.4</v>
      </c>
      <c r="J71" s="797">
        <v>1</v>
      </c>
      <c r="K71" s="783">
        <f>J71*I71</f>
        <v>7.4</v>
      </c>
    </row>
    <row r="72" spans="1:11" ht="12.75">
      <c r="A72" s="798" t="s">
        <v>1098</v>
      </c>
      <c r="B72" s="799" t="s">
        <v>1096</v>
      </c>
      <c r="C72" s="776"/>
      <c r="D72" s="776"/>
      <c r="E72" s="776"/>
      <c r="F72" s="776"/>
      <c r="G72" s="776" t="s">
        <v>172</v>
      </c>
      <c r="H72" s="776"/>
      <c r="I72" s="800">
        <v>21.79</v>
      </c>
      <c r="J72" s="776">
        <v>0.5</v>
      </c>
      <c r="K72" s="783">
        <f>J72*I72</f>
        <v>10.9</v>
      </c>
    </row>
    <row r="73" spans="1:11" ht="12.75">
      <c r="A73" s="798" t="s">
        <v>1099</v>
      </c>
      <c r="B73" s="799" t="s">
        <v>1097</v>
      </c>
      <c r="C73" s="776"/>
      <c r="D73" s="776"/>
      <c r="E73" s="776"/>
      <c r="F73" s="776"/>
      <c r="G73" s="776" t="s">
        <v>172</v>
      </c>
      <c r="H73" s="776"/>
      <c r="I73" s="800">
        <v>17.17</v>
      </c>
      <c r="J73" s="776">
        <v>0.5</v>
      </c>
      <c r="K73" s="783">
        <f>J73*I73</f>
        <v>8.59</v>
      </c>
    </row>
    <row r="74" spans="1:11" ht="13.5" thickBot="1">
      <c r="A74" s="801"/>
      <c r="B74" s="802" t="s">
        <v>194</v>
      </c>
      <c r="C74" s="803"/>
      <c r="D74" s="803"/>
      <c r="E74" s="803"/>
      <c r="F74" s="803"/>
      <c r="G74" s="803"/>
      <c r="H74" s="803"/>
      <c r="I74" s="803"/>
      <c r="J74" s="803"/>
      <c r="K74" s="789">
        <f>SUM(K71:K73)</f>
        <v>26.89</v>
      </c>
    </row>
    <row r="75" spans="1:11" ht="12.75">
      <c r="A75" s="769" t="s">
        <v>251</v>
      </c>
      <c r="B75" s="985" t="s">
        <v>1154</v>
      </c>
      <c r="C75" s="985"/>
      <c r="D75" s="985"/>
      <c r="E75" s="985"/>
      <c r="F75" s="985"/>
      <c r="G75" s="985"/>
      <c r="H75" s="985"/>
      <c r="I75" s="985"/>
      <c r="J75" s="985"/>
      <c r="K75" s="804" t="s">
        <v>164</v>
      </c>
    </row>
    <row r="76" spans="1:11" ht="12.75">
      <c r="A76" s="774" t="s">
        <v>195</v>
      </c>
      <c r="B76" s="775" t="s">
        <v>28</v>
      </c>
      <c r="C76" s="776"/>
      <c r="D76" s="776"/>
      <c r="E76" s="776"/>
      <c r="F76" s="776"/>
      <c r="G76" s="775" t="s">
        <v>164</v>
      </c>
      <c r="H76" s="776"/>
      <c r="I76" s="777" t="s">
        <v>165</v>
      </c>
      <c r="J76" s="777" t="s">
        <v>166</v>
      </c>
      <c r="K76" s="778" t="s">
        <v>167</v>
      </c>
    </row>
    <row r="77" spans="1:11" ht="12.75">
      <c r="A77" s="795" t="s">
        <v>1156</v>
      </c>
      <c r="B77" s="796" t="s">
        <v>1155</v>
      </c>
      <c r="C77" s="776"/>
      <c r="D77" s="776"/>
      <c r="E77" s="776"/>
      <c r="F77" s="776"/>
      <c r="G77" s="796" t="s">
        <v>164</v>
      </c>
      <c r="H77" s="776"/>
      <c r="I77" s="797">
        <v>9083.55</v>
      </c>
      <c r="J77" s="797">
        <v>1</v>
      </c>
      <c r="K77" s="783">
        <f>J77*I77</f>
        <v>9083.55</v>
      </c>
    </row>
    <row r="78" spans="1:11" ht="12.75">
      <c r="A78" s="798" t="s">
        <v>1098</v>
      </c>
      <c r="B78" s="799" t="s">
        <v>1096</v>
      </c>
      <c r="C78" s="776"/>
      <c r="D78" s="776"/>
      <c r="E78" s="776"/>
      <c r="F78" s="776"/>
      <c r="G78" s="776" t="s">
        <v>172</v>
      </c>
      <c r="H78" s="776"/>
      <c r="I78" s="800">
        <v>21.79</v>
      </c>
      <c r="J78" s="776">
        <v>2</v>
      </c>
      <c r="K78" s="783">
        <f>J78*I78</f>
        <v>43.58</v>
      </c>
    </row>
    <row r="79" spans="1:11" ht="12.75">
      <c r="A79" s="798" t="s">
        <v>1099</v>
      </c>
      <c r="B79" s="799" t="s">
        <v>1097</v>
      </c>
      <c r="C79" s="776"/>
      <c r="D79" s="776"/>
      <c r="E79" s="776"/>
      <c r="F79" s="776"/>
      <c r="G79" s="776" t="s">
        <v>172</v>
      </c>
      <c r="H79" s="776"/>
      <c r="I79" s="800">
        <v>17.17</v>
      </c>
      <c r="J79" s="776">
        <v>3</v>
      </c>
      <c r="K79" s="783">
        <f>J79*I79</f>
        <v>51.51</v>
      </c>
    </row>
    <row r="80" spans="1:11" ht="13.5" thickBot="1">
      <c r="A80" s="801"/>
      <c r="B80" s="802" t="s">
        <v>194</v>
      </c>
      <c r="C80" s="803"/>
      <c r="D80" s="803"/>
      <c r="E80" s="803"/>
      <c r="F80" s="803"/>
      <c r="G80" s="803"/>
      <c r="H80" s="803"/>
      <c r="I80" s="803"/>
      <c r="J80" s="803"/>
      <c r="K80" s="789">
        <f>SUM(K77:K79)</f>
        <v>9178.64</v>
      </c>
    </row>
    <row r="81" spans="1:11" ht="12.75">
      <c r="A81" s="769" t="s">
        <v>252</v>
      </c>
      <c r="B81" s="985" t="s">
        <v>1157</v>
      </c>
      <c r="C81" s="985"/>
      <c r="D81" s="985"/>
      <c r="E81" s="985"/>
      <c r="F81" s="985"/>
      <c r="G81" s="985"/>
      <c r="H81" s="985"/>
      <c r="I81" s="985"/>
      <c r="J81" s="985"/>
      <c r="K81" s="804" t="s">
        <v>164</v>
      </c>
    </row>
    <row r="82" spans="1:11" ht="12.75">
      <c r="A82" s="774" t="s">
        <v>195</v>
      </c>
      <c r="B82" s="775" t="s">
        <v>28</v>
      </c>
      <c r="C82" s="776"/>
      <c r="D82" s="776"/>
      <c r="E82" s="776"/>
      <c r="F82" s="776"/>
      <c r="G82" s="775" t="s">
        <v>164</v>
      </c>
      <c r="H82" s="776"/>
      <c r="I82" s="777" t="s">
        <v>165</v>
      </c>
      <c r="J82" s="777" t="s">
        <v>166</v>
      </c>
      <c r="K82" s="778" t="s">
        <v>167</v>
      </c>
    </row>
    <row r="83" spans="1:11" ht="12.75">
      <c r="A83" s="795" t="s">
        <v>1158</v>
      </c>
      <c r="B83" s="796" t="s">
        <v>1157</v>
      </c>
      <c r="C83" s="776"/>
      <c r="D83" s="776"/>
      <c r="E83" s="776"/>
      <c r="F83" s="776"/>
      <c r="G83" s="796" t="s">
        <v>164</v>
      </c>
      <c r="H83" s="776"/>
      <c r="I83" s="800">
        <v>2250</v>
      </c>
      <c r="J83" s="797">
        <v>1</v>
      </c>
      <c r="K83" s="783">
        <f>J83*I83</f>
        <v>2250</v>
      </c>
    </row>
    <row r="84" spans="1:11" ht="12.75">
      <c r="A84" s="798" t="s">
        <v>1098</v>
      </c>
      <c r="B84" s="799" t="s">
        <v>1096</v>
      </c>
      <c r="C84" s="776"/>
      <c r="D84" s="776"/>
      <c r="E84" s="776"/>
      <c r="F84" s="776"/>
      <c r="G84" s="776" t="s">
        <v>172</v>
      </c>
      <c r="H84" s="776"/>
      <c r="I84" s="800">
        <v>21.79</v>
      </c>
      <c r="J84" s="776">
        <v>0.6</v>
      </c>
      <c r="K84" s="783">
        <f>J84*I84</f>
        <v>13.07</v>
      </c>
    </row>
    <row r="85" spans="1:11" ht="12.75">
      <c r="A85" s="798" t="s">
        <v>1099</v>
      </c>
      <c r="B85" s="799" t="s">
        <v>1097</v>
      </c>
      <c r="C85" s="776"/>
      <c r="D85" s="776"/>
      <c r="E85" s="776"/>
      <c r="F85" s="776"/>
      <c r="G85" s="776" t="s">
        <v>172</v>
      </c>
      <c r="H85" s="776"/>
      <c r="I85" s="800">
        <v>17.17</v>
      </c>
      <c r="J85" s="776">
        <v>0.6</v>
      </c>
      <c r="K85" s="783">
        <f>J85*I85</f>
        <v>10.3</v>
      </c>
    </row>
    <row r="86" spans="1:11" ht="13.5" thickBot="1">
      <c r="A86" s="801"/>
      <c r="B86" s="802" t="s">
        <v>194</v>
      </c>
      <c r="C86" s="803"/>
      <c r="D86" s="803"/>
      <c r="E86" s="803"/>
      <c r="F86" s="803"/>
      <c r="G86" s="803"/>
      <c r="H86" s="803"/>
      <c r="I86" s="803"/>
      <c r="J86" s="803"/>
      <c r="K86" s="789">
        <f>SUM(K83:K85)</f>
        <v>2273.37</v>
      </c>
    </row>
    <row r="87" spans="1:11" ht="12.75">
      <c r="A87" s="769" t="s">
        <v>1177</v>
      </c>
      <c r="B87" s="985" t="s">
        <v>1159</v>
      </c>
      <c r="C87" s="985"/>
      <c r="D87" s="985"/>
      <c r="E87" s="985"/>
      <c r="F87" s="985"/>
      <c r="G87" s="985"/>
      <c r="H87" s="985"/>
      <c r="I87" s="985"/>
      <c r="J87" s="985"/>
      <c r="K87" s="804" t="s">
        <v>164</v>
      </c>
    </row>
    <row r="88" spans="1:11" ht="12.75">
      <c r="A88" s="774" t="s">
        <v>195</v>
      </c>
      <c r="B88" s="775" t="s">
        <v>28</v>
      </c>
      <c r="C88" s="776"/>
      <c r="D88" s="776"/>
      <c r="E88" s="776"/>
      <c r="F88" s="776"/>
      <c r="G88" s="775" t="s">
        <v>164</v>
      </c>
      <c r="H88" s="776"/>
      <c r="I88" s="777" t="s">
        <v>165</v>
      </c>
      <c r="J88" s="777" t="s">
        <v>166</v>
      </c>
      <c r="K88" s="778" t="s">
        <v>167</v>
      </c>
    </row>
    <row r="89" spans="1:11" ht="12.75">
      <c r="A89" s="795" t="s">
        <v>1160</v>
      </c>
      <c r="B89" s="796" t="s">
        <v>1159</v>
      </c>
      <c r="C89" s="776"/>
      <c r="D89" s="776"/>
      <c r="E89" s="776"/>
      <c r="F89" s="776"/>
      <c r="G89" s="796" t="s">
        <v>164</v>
      </c>
      <c r="H89" s="776"/>
      <c r="I89" s="800">
        <v>8797</v>
      </c>
      <c r="J89" s="797">
        <v>1</v>
      </c>
      <c r="K89" s="783">
        <f>J89*I89</f>
        <v>8797</v>
      </c>
    </row>
    <row r="90" spans="1:11" ht="12.75">
      <c r="A90" s="798" t="s">
        <v>1098</v>
      </c>
      <c r="B90" s="799" t="s">
        <v>1096</v>
      </c>
      <c r="C90" s="776"/>
      <c r="D90" s="776"/>
      <c r="E90" s="776"/>
      <c r="F90" s="776"/>
      <c r="G90" s="776" t="s">
        <v>172</v>
      </c>
      <c r="H90" s="776"/>
      <c r="I90" s="800">
        <v>21.79</v>
      </c>
      <c r="J90" s="776">
        <v>10</v>
      </c>
      <c r="K90" s="783">
        <f>J90*I90</f>
        <v>217.9</v>
      </c>
    </row>
    <row r="91" spans="1:11" ht="12.75">
      <c r="A91" s="798" t="s">
        <v>1099</v>
      </c>
      <c r="B91" s="799" t="s">
        <v>1097</v>
      </c>
      <c r="C91" s="776"/>
      <c r="D91" s="776"/>
      <c r="E91" s="776"/>
      <c r="F91" s="776"/>
      <c r="G91" s="776" t="s">
        <v>172</v>
      </c>
      <c r="H91" s="776"/>
      <c r="I91" s="800">
        <v>17.17</v>
      </c>
      <c r="J91" s="776">
        <v>5</v>
      </c>
      <c r="K91" s="783">
        <f>J91*I91</f>
        <v>85.85</v>
      </c>
    </row>
    <row r="92" spans="1:11" ht="13.5" thickBot="1">
      <c r="A92" s="801"/>
      <c r="B92" s="802" t="s">
        <v>194</v>
      </c>
      <c r="C92" s="803"/>
      <c r="D92" s="803"/>
      <c r="E92" s="803"/>
      <c r="F92" s="803"/>
      <c r="G92" s="803"/>
      <c r="H92" s="803"/>
      <c r="I92" s="803"/>
      <c r="J92" s="803"/>
      <c r="K92" s="789">
        <f>SUM(K89:K91)</f>
        <v>9100.75</v>
      </c>
    </row>
    <row r="93" spans="1:11" ht="12.75">
      <c r="A93" s="769" t="s">
        <v>1178</v>
      </c>
      <c r="B93" s="985" t="s">
        <v>1161</v>
      </c>
      <c r="C93" s="985"/>
      <c r="D93" s="985"/>
      <c r="E93" s="985"/>
      <c r="F93" s="985"/>
      <c r="G93" s="985"/>
      <c r="H93" s="985"/>
      <c r="I93" s="985"/>
      <c r="J93" s="985"/>
      <c r="K93" s="804" t="s">
        <v>164</v>
      </c>
    </row>
    <row r="94" spans="1:11" ht="12.75">
      <c r="A94" s="774" t="s">
        <v>195</v>
      </c>
      <c r="B94" s="775" t="s">
        <v>28</v>
      </c>
      <c r="C94" s="776"/>
      <c r="D94" s="776"/>
      <c r="E94" s="776"/>
      <c r="F94" s="776"/>
      <c r="G94" s="775" t="s">
        <v>164</v>
      </c>
      <c r="H94" s="776"/>
      <c r="I94" s="777" t="s">
        <v>165</v>
      </c>
      <c r="J94" s="777" t="s">
        <v>166</v>
      </c>
      <c r="K94" s="778" t="s">
        <v>167</v>
      </c>
    </row>
    <row r="95" spans="1:11" ht="12.75">
      <c r="A95" s="795" t="s">
        <v>1138</v>
      </c>
      <c r="B95" s="796" t="s">
        <v>1161</v>
      </c>
      <c r="C95" s="776"/>
      <c r="D95" s="776"/>
      <c r="E95" s="776"/>
      <c r="F95" s="776"/>
      <c r="G95" s="796" t="s">
        <v>164</v>
      </c>
      <c r="H95" s="776"/>
      <c r="I95" s="800">
        <v>14538</v>
      </c>
      <c r="J95" s="797">
        <v>1</v>
      </c>
      <c r="K95" s="783">
        <f>J95*I95</f>
        <v>14538</v>
      </c>
    </row>
    <row r="96" spans="1:11" ht="12.75">
      <c r="A96" s="798" t="s">
        <v>1098</v>
      </c>
      <c r="B96" s="799" t="s">
        <v>1096</v>
      </c>
      <c r="C96" s="776"/>
      <c r="D96" s="776"/>
      <c r="E96" s="776"/>
      <c r="F96" s="776"/>
      <c r="G96" s="776" t="s">
        <v>172</v>
      </c>
      <c r="H96" s="776"/>
      <c r="I96" s="800">
        <v>21.79</v>
      </c>
      <c r="J96" s="776">
        <v>16</v>
      </c>
      <c r="K96" s="783">
        <f>J96*I96</f>
        <v>348.64</v>
      </c>
    </row>
    <row r="97" spans="1:11" ht="12.75">
      <c r="A97" s="805" t="s">
        <v>1083</v>
      </c>
      <c r="B97" s="988" t="s">
        <v>1080</v>
      </c>
      <c r="C97" s="988"/>
      <c r="D97" s="988"/>
      <c r="E97" s="988"/>
      <c r="F97" s="988"/>
      <c r="G97" s="806" t="s">
        <v>172</v>
      </c>
      <c r="H97" s="807"/>
      <c r="I97" s="807">
        <v>80.12</v>
      </c>
      <c r="J97" s="776">
        <v>24</v>
      </c>
      <c r="K97" s="783">
        <f>J97*I97</f>
        <v>1922.88</v>
      </c>
    </row>
    <row r="98" spans="1:11" ht="12.75">
      <c r="A98" s="798" t="s">
        <v>1099</v>
      </c>
      <c r="B98" s="799" t="s">
        <v>1097</v>
      </c>
      <c r="C98" s="776"/>
      <c r="D98" s="776"/>
      <c r="E98" s="776"/>
      <c r="F98" s="776"/>
      <c r="G98" s="776" t="s">
        <v>172</v>
      </c>
      <c r="H98" s="776"/>
      <c r="I98" s="800">
        <v>17.17</v>
      </c>
      <c r="J98" s="776">
        <v>16</v>
      </c>
      <c r="K98" s="783">
        <f>J98*I98</f>
        <v>274.72</v>
      </c>
    </row>
    <row r="99" spans="1:11" ht="13.5" thickBot="1">
      <c r="A99" s="801"/>
      <c r="B99" s="802" t="s">
        <v>194</v>
      </c>
      <c r="C99" s="803"/>
      <c r="D99" s="803"/>
      <c r="E99" s="803"/>
      <c r="F99" s="803"/>
      <c r="G99" s="803"/>
      <c r="H99" s="803"/>
      <c r="I99" s="803"/>
      <c r="J99" s="803"/>
      <c r="K99" s="789">
        <f>SUM(K95:K98)</f>
        <v>17084.24</v>
      </c>
    </row>
    <row r="100" spans="1:11" ht="12.75">
      <c r="A100" s="769" t="s">
        <v>1179</v>
      </c>
      <c r="B100" s="985" t="s">
        <v>1137</v>
      </c>
      <c r="C100" s="985"/>
      <c r="D100" s="985"/>
      <c r="E100" s="985"/>
      <c r="F100" s="985"/>
      <c r="G100" s="985"/>
      <c r="H100" s="985"/>
      <c r="I100" s="985"/>
      <c r="J100" s="985"/>
      <c r="K100" s="804" t="s">
        <v>16</v>
      </c>
    </row>
    <row r="101" spans="1:11" ht="12.75">
      <c r="A101" s="774" t="s">
        <v>195</v>
      </c>
      <c r="B101" s="775" t="s">
        <v>28</v>
      </c>
      <c r="C101" s="776"/>
      <c r="D101" s="776"/>
      <c r="E101" s="776"/>
      <c r="F101" s="776"/>
      <c r="G101" s="775" t="s">
        <v>164</v>
      </c>
      <c r="H101" s="776"/>
      <c r="I101" s="777" t="s">
        <v>165</v>
      </c>
      <c r="J101" s="777" t="s">
        <v>166</v>
      </c>
      <c r="K101" s="778" t="s">
        <v>167</v>
      </c>
    </row>
    <row r="102" spans="1:11" ht="12.75">
      <c r="A102" s="795" t="s">
        <v>1138</v>
      </c>
      <c r="B102" s="796" t="s">
        <v>1139</v>
      </c>
      <c r="C102" s="776"/>
      <c r="D102" s="776"/>
      <c r="E102" s="776"/>
      <c r="F102" s="776"/>
      <c r="G102" s="796" t="s">
        <v>16</v>
      </c>
      <c r="H102" s="776"/>
      <c r="I102" s="797">
        <v>290</v>
      </c>
      <c r="J102" s="797">
        <v>1</v>
      </c>
      <c r="K102" s="783">
        <f>J102*I102</f>
        <v>290</v>
      </c>
    </row>
    <row r="103" spans="1:11" ht="12.75">
      <c r="A103" s="795" t="s">
        <v>245</v>
      </c>
      <c r="B103" s="799" t="s">
        <v>1123</v>
      </c>
      <c r="C103" s="776"/>
      <c r="D103" s="776"/>
      <c r="E103" s="776"/>
      <c r="F103" s="776"/>
      <c r="G103" s="776" t="s">
        <v>172</v>
      </c>
      <c r="H103" s="776"/>
      <c r="I103" s="800">
        <v>21.5</v>
      </c>
      <c r="J103" s="776">
        <v>2</v>
      </c>
      <c r="K103" s="783">
        <f>J103*I103</f>
        <v>43</v>
      </c>
    </row>
    <row r="104" spans="1:11" ht="12.75">
      <c r="A104" s="798" t="s">
        <v>192</v>
      </c>
      <c r="B104" s="799" t="s">
        <v>193</v>
      </c>
      <c r="C104" s="776"/>
      <c r="D104" s="776"/>
      <c r="E104" s="776"/>
      <c r="F104" s="776"/>
      <c r="G104" s="776" t="s">
        <v>172</v>
      </c>
      <c r="H104" s="776"/>
      <c r="I104" s="800">
        <v>15.25</v>
      </c>
      <c r="J104" s="776">
        <v>1</v>
      </c>
      <c r="K104" s="783">
        <f>J104*I104</f>
        <v>15.25</v>
      </c>
    </row>
    <row r="105" spans="1:11" ht="13.5" thickBot="1">
      <c r="A105" s="801"/>
      <c r="B105" s="802" t="s">
        <v>194</v>
      </c>
      <c r="C105" s="803"/>
      <c r="D105" s="803"/>
      <c r="E105" s="803"/>
      <c r="F105" s="803"/>
      <c r="G105" s="803"/>
      <c r="H105" s="803"/>
      <c r="I105" s="803"/>
      <c r="J105" s="803"/>
      <c r="K105" s="789">
        <f>SUM(K102:K104)</f>
        <v>348.25</v>
      </c>
    </row>
    <row r="106" spans="1:11" ht="12.75">
      <c r="A106" s="769" t="s">
        <v>1180</v>
      </c>
      <c r="B106" s="985" t="s">
        <v>1124</v>
      </c>
      <c r="C106" s="985"/>
      <c r="D106" s="985"/>
      <c r="E106" s="985"/>
      <c r="F106" s="985"/>
      <c r="G106" s="985"/>
      <c r="H106" s="985"/>
      <c r="I106" s="985"/>
      <c r="J106" s="985"/>
      <c r="K106" s="804" t="s">
        <v>164</v>
      </c>
    </row>
    <row r="107" spans="1:11" ht="12.75">
      <c r="A107" s="774" t="s">
        <v>195</v>
      </c>
      <c r="B107" s="775" t="s">
        <v>28</v>
      </c>
      <c r="C107" s="776"/>
      <c r="D107" s="776"/>
      <c r="E107" s="776"/>
      <c r="F107" s="776"/>
      <c r="G107" s="775" t="s">
        <v>164</v>
      </c>
      <c r="H107" s="776"/>
      <c r="I107" s="777" t="s">
        <v>165</v>
      </c>
      <c r="J107" s="777" t="s">
        <v>166</v>
      </c>
      <c r="K107" s="778" t="s">
        <v>167</v>
      </c>
    </row>
    <row r="108" spans="1:11" ht="12.75">
      <c r="A108" s="795" t="s">
        <v>1104</v>
      </c>
      <c r="B108" s="799" t="s">
        <v>1113</v>
      </c>
      <c r="C108" s="776"/>
      <c r="D108" s="776"/>
      <c r="E108" s="776"/>
      <c r="F108" s="776"/>
      <c r="G108" s="776" t="s">
        <v>1122</v>
      </c>
      <c r="H108" s="776"/>
      <c r="I108" s="800">
        <v>9.51</v>
      </c>
      <c r="J108" s="800">
        <v>51</v>
      </c>
      <c r="K108" s="783">
        <f>I108*J108</f>
        <v>485.01</v>
      </c>
    </row>
    <row r="109" spans="1:11" ht="12.75">
      <c r="A109" s="795" t="s">
        <v>1105</v>
      </c>
      <c r="B109" s="799" t="s">
        <v>1114</v>
      </c>
      <c r="C109" s="776"/>
      <c r="D109" s="776"/>
      <c r="E109" s="776"/>
      <c r="F109" s="776"/>
      <c r="G109" s="776" t="s">
        <v>13</v>
      </c>
      <c r="H109" s="776"/>
      <c r="I109" s="800">
        <v>7.39</v>
      </c>
      <c r="J109" s="800">
        <v>9</v>
      </c>
      <c r="K109" s="783">
        <f aca="true" t="shared" si="0" ref="K109:K117">I109*J109</f>
        <v>66.51</v>
      </c>
    </row>
    <row r="110" spans="1:11" ht="12.75">
      <c r="A110" s="795" t="s">
        <v>1106</v>
      </c>
      <c r="B110" s="799" t="s">
        <v>1115</v>
      </c>
      <c r="C110" s="776"/>
      <c r="D110" s="776"/>
      <c r="E110" s="776"/>
      <c r="F110" s="776"/>
      <c r="G110" s="776" t="s">
        <v>1122</v>
      </c>
      <c r="H110" s="776"/>
      <c r="I110" s="800">
        <v>6.21</v>
      </c>
      <c r="J110" s="800">
        <v>60</v>
      </c>
      <c r="K110" s="783">
        <f t="shared" si="0"/>
        <v>372.6</v>
      </c>
    </row>
    <row r="111" spans="1:11" ht="12.75">
      <c r="A111" s="795" t="s">
        <v>1107</v>
      </c>
      <c r="B111" s="799" t="s">
        <v>1116</v>
      </c>
      <c r="C111" s="776"/>
      <c r="D111" s="776"/>
      <c r="E111" s="776"/>
      <c r="F111" s="776"/>
      <c r="G111" s="776" t="s">
        <v>13</v>
      </c>
      <c r="H111" s="776"/>
      <c r="I111" s="800">
        <v>141.95</v>
      </c>
      <c r="J111" s="800">
        <v>1</v>
      </c>
      <c r="K111" s="783">
        <f t="shared" si="0"/>
        <v>141.95</v>
      </c>
    </row>
    <row r="112" spans="1:11" ht="12.75">
      <c r="A112" s="795" t="s">
        <v>1108</v>
      </c>
      <c r="B112" s="799" t="s">
        <v>1117</v>
      </c>
      <c r="C112" s="776"/>
      <c r="D112" s="776"/>
      <c r="E112" s="776"/>
      <c r="F112" s="776"/>
      <c r="G112" s="776" t="s">
        <v>13</v>
      </c>
      <c r="H112" s="776"/>
      <c r="I112" s="800">
        <v>100.98</v>
      </c>
      <c r="J112" s="800">
        <v>1</v>
      </c>
      <c r="K112" s="783">
        <f t="shared" si="0"/>
        <v>100.98</v>
      </c>
    </row>
    <row r="113" spans="1:11" ht="12.75">
      <c r="A113" s="795" t="s">
        <v>1109</v>
      </c>
      <c r="B113" s="799" t="s">
        <v>1118</v>
      </c>
      <c r="C113" s="776"/>
      <c r="D113" s="776"/>
      <c r="E113" s="776"/>
      <c r="F113" s="776"/>
      <c r="G113" s="776" t="s">
        <v>1122</v>
      </c>
      <c r="H113" s="776"/>
      <c r="I113" s="800">
        <v>6.38</v>
      </c>
      <c r="J113" s="800">
        <v>44</v>
      </c>
      <c r="K113" s="783">
        <f t="shared" si="0"/>
        <v>280.72</v>
      </c>
    </row>
    <row r="114" spans="1:11" ht="12.75">
      <c r="A114" s="795" t="s">
        <v>1110</v>
      </c>
      <c r="B114" s="799" t="s">
        <v>1119</v>
      </c>
      <c r="C114" s="776"/>
      <c r="D114" s="776"/>
      <c r="E114" s="776"/>
      <c r="F114" s="776"/>
      <c r="G114" s="776" t="s">
        <v>13</v>
      </c>
      <c r="H114" s="776"/>
      <c r="I114" s="800">
        <v>6.96</v>
      </c>
      <c r="J114" s="800">
        <v>6</v>
      </c>
      <c r="K114" s="783">
        <f t="shared" si="0"/>
        <v>41.76</v>
      </c>
    </row>
    <row r="115" spans="1:11" ht="12.75">
      <c r="A115" s="795" t="s">
        <v>1111</v>
      </c>
      <c r="B115" s="799" t="s">
        <v>1120</v>
      </c>
      <c r="C115" s="776"/>
      <c r="D115" s="776"/>
      <c r="E115" s="776"/>
      <c r="F115" s="776"/>
      <c r="G115" s="776" t="s">
        <v>1122</v>
      </c>
      <c r="H115" s="776"/>
      <c r="I115" s="800">
        <v>5.27</v>
      </c>
      <c r="J115" s="800">
        <v>50</v>
      </c>
      <c r="K115" s="783">
        <f t="shared" si="0"/>
        <v>263.5</v>
      </c>
    </row>
    <row r="116" spans="1:11" ht="12.75">
      <c r="A116" s="795" t="s">
        <v>1112</v>
      </c>
      <c r="B116" s="799" t="s">
        <v>1121</v>
      </c>
      <c r="C116" s="776"/>
      <c r="D116" s="776"/>
      <c r="E116" s="776"/>
      <c r="F116" s="776"/>
      <c r="G116" s="776" t="s">
        <v>13</v>
      </c>
      <c r="H116" s="776"/>
      <c r="I116" s="800">
        <v>10.09</v>
      </c>
      <c r="J116" s="800">
        <v>1</v>
      </c>
      <c r="K116" s="783">
        <f t="shared" si="0"/>
        <v>10.09</v>
      </c>
    </row>
    <row r="117" spans="1:11" ht="12.75">
      <c r="A117" s="795" t="s">
        <v>245</v>
      </c>
      <c r="B117" s="799" t="s">
        <v>1123</v>
      </c>
      <c r="C117" s="776"/>
      <c r="D117" s="776"/>
      <c r="E117" s="776"/>
      <c r="F117" s="776"/>
      <c r="G117" s="776" t="s">
        <v>172</v>
      </c>
      <c r="H117" s="776"/>
      <c r="I117" s="800">
        <v>21.5</v>
      </c>
      <c r="J117" s="776">
        <v>4</v>
      </c>
      <c r="K117" s="783">
        <f t="shared" si="0"/>
        <v>86</v>
      </c>
    </row>
    <row r="118" spans="1:11" ht="13.5" thickBot="1">
      <c r="A118" s="801"/>
      <c r="B118" s="802" t="s">
        <v>194</v>
      </c>
      <c r="C118" s="803"/>
      <c r="D118" s="803"/>
      <c r="E118" s="803"/>
      <c r="F118" s="803"/>
      <c r="G118" s="803"/>
      <c r="H118" s="803"/>
      <c r="I118" s="803"/>
      <c r="J118" s="803"/>
      <c r="K118" s="789">
        <f>SUM(K108:K117)</f>
        <v>1849.12</v>
      </c>
    </row>
    <row r="119" spans="1:11" ht="12.75">
      <c r="A119" s="769" t="s">
        <v>1181</v>
      </c>
      <c r="B119" s="985" t="s">
        <v>1133</v>
      </c>
      <c r="C119" s="985"/>
      <c r="D119" s="985"/>
      <c r="E119" s="985"/>
      <c r="F119" s="985"/>
      <c r="G119" s="985"/>
      <c r="H119" s="985"/>
      <c r="I119" s="985"/>
      <c r="J119" s="985"/>
      <c r="K119" s="804" t="s">
        <v>94</v>
      </c>
    </row>
    <row r="120" spans="1:11" ht="12.75">
      <c r="A120" s="774" t="s">
        <v>195</v>
      </c>
      <c r="B120" s="775" t="s">
        <v>28</v>
      </c>
      <c r="C120" s="776"/>
      <c r="D120" s="776"/>
      <c r="E120" s="776"/>
      <c r="F120" s="776"/>
      <c r="G120" s="775" t="s">
        <v>164</v>
      </c>
      <c r="H120" s="776"/>
      <c r="I120" s="777" t="s">
        <v>165</v>
      </c>
      <c r="J120" s="777" t="s">
        <v>166</v>
      </c>
      <c r="K120" s="778" t="s">
        <v>167</v>
      </c>
    </row>
    <row r="121" spans="1:11" ht="12.75">
      <c r="A121" s="795" t="s">
        <v>1054</v>
      </c>
      <c r="B121" s="796" t="s">
        <v>1125</v>
      </c>
      <c r="C121" s="776"/>
      <c r="D121" s="776"/>
      <c r="E121" s="776"/>
      <c r="F121" s="776"/>
      <c r="G121" s="796" t="s">
        <v>164</v>
      </c>
      <c r="H121" s="776"/>
      <c r="I121" s="797">
        <v>4401.18</v>
      </c>
      <c r="J121" s="797">
        <v>1</v>
      </c>
      <c r="K121" s="783">
        <f>J121*I121</f>
        <v>4401.18</v>
      </c>
    </row>
    <row r="122" spans="1:11" ht="12.75">
      <c r="A122" s="798" t="s">
        <v>1128</v>
      </c>
      <c r="B122" s="799" t="s">
        <v>1129</v>
      </c>
      <c r="C122" s="776"/>
      <c r="D122" s="776"/>
      <c r="E122" s="776"/>
      <c r="F122" s="776"/>
      <c r="G122" s="796" t="s">
        <v>164</v>
      </c>
      <c r="H122" s="776"/>
      <c r="I122" s="800">
        <v>231.89</v>
      </c>
      <c r="J122" s="776">
        <v>1</v>
      </c>
      <c r="K122" s="783">
        <f>J122*I122</f>
        <v>231.89</v>
      </c>
    </row>
    <row r="123" spans="1:11" ht="12.75">
      <c r="A123" s="795" t="s">
        <v>245</v>
      </c>
      <c r="B123" s="799" t="s">
        <v>1123</v>
      </c>
      <c r="C123" s="776"/>
      <c r="D123" s="776"/>
      <c r="E123" s="776"/>
      <c r="F123" s="776"/>
      <c r="G123" s="776" t="s">
        <v>172</v>
      </c>
      <c r="H123" s="776"/>
      <c r="I123" s="800">
        <v>21.5</v>
      </c>
      <c r="J123" s="776">
        <v>24</v>
      </c>
      <c r="K123" s="783">
        <f>J123*I123</f>
        <v>516</v>
      </c>
    </row>
    <row r="124" spans="1:11" ht="12.75">
      <c r="A124" s="798" t="s">
        <v>1127</v>
      </c>
      <c r="B124" s="799" t="s">
        <v>1126</v>
      </c>
      <c r="C124" s="776"/>
      <c r="D124" s="776"/>
      <c r="E124" s="776"/>
      <c r="F124" s="776"/>
      <c r="G124" s="776" t="s">
        <v>172</v>
      </c>
      <c r="H124" s="776"/>
      <c r="I124" s="800">
        <v>30.55</v>
      </c>
      <c r="J124" s="776">
        <v>24</v>
      </c>
      <c r="K124" s="783">
        <f>J124*I124</f>
        <v>733.2</v>
      </c>
    </row>
    <row r="125" spans="1:11" ht="12.75">
      <c r="A125" s="798" t="s">
        <v>192</v>
      </c>
      <c r="B125" s="799" t="s">
        <v>193</v>
      </c>
      <c r="C125" s="776"/>
      <c r="D125" s="776"/>
      <c r="E125" s="776"/>
      <c r="F125" s="776"/>
      <c r="G125" s="776" t="s">
        <v>172</v>
      </c>
      <c r="H125" s="776"/>
      <c r="I125" s="800">
        <v>15.25</v>
      </c>
      <c r="J125" s="776">
        <v>24</v>
      </c>
      <c r="K125" s="783">
        <f>J125*I125</f>
        <v>366</v>
      </c>
    </row>
    <row r="126" spans="1:11" ht="13.5" thickBot="1">
      <c r="A126" s="801"/>
      <c r="B126" s="802" t="s">
        <v>194</v>
      </c>
      <c r="C126" s="803"/>
      <c r="D126" s="803"/>
      <c r="E126" s="803"/>
      <c r="F126" s="803"/>
      <c r="G126" s="803"/>
      <c r="H126" s="803"/>
      <c r="I126" s="803"/>
      <c r="J126" s="803"/>
      <c r="K126" s="789">
        <f>SUM(K121:K125)</f>
        <v>6248.27</v>
      </c>
    </row>
    <row r="127" spans="1:11" ht="12.75">
      <c r="A127" s="769" t="s">
        <v>1182</v>
      </c>
      <c r="B127" s="985" t="s">
        <v>1130</v>
      </c>
      <c r="C127" s="985"/>
      <c r="D127" s="985"/>
      <c r="E127" s="985"/>
      <c r="F127" s="985"/>
      <c r="G127" s="985"/>
      <c r="H127" s="985"/>
      <c r="I127" s="985"/>
      <c r="J127" s="985"/>
      <c r="K127" s="804" t="s">
        <v>94</v>
      </c>
    </row>
    <row r="128" spans="1:11" ht="12.75">
      <c r="A128" s="774" t="s">
        <v>195</v>
      </c>
      <c r="B128" s="775" t="s">
        <v>28</v>
      </c>
      <c r="C128" s="776"/>
      <c r="D128" s="776"/>
      <c r="E128" s="776"/>
      <c r="F128" s="776"/>
      <c r="G128" s="775" t="s">
        <v>164</v>
      </c>
      <c r="H128" s="776"/>
      <c r="I128" s="777" t="s">
        <v>165</v>
      </c>
      <c r="J128" s="777" t="s">
        <v>166</v>
      </c>
      <c r="K128" s="778" t="s">
        <v>167</v>
      </c>
    </row>
    <row r="129" spans="1:11" ht="12.75">
      <c r="A129" s="795" t="s">
        <v>1054</v>
      </c>
      <c r="B129" s="796" t="s">
        <v>1130</v>
      </c>
      <c r="C129" s="776"/>
      <c r="D129" s="776"/>
      <c r="E129" s="776"/>
      <c r="F129" s="776"/>
      <c r="G129" s="796" t="s">
        <v>164</v>
      </c>
      <c r="H129" s="776"/>
      <c r="I129" s="797">
        <v>8400</v>
      </c>
      <c r="J129" s="797">
        <v>1</v>
      </c>
      <c r="K129" s="783">
        <f>J129*I129</f>
        <v>8400</v>
      </c>
    </row>
    <row r="130" spans="1:11" ht="12.75">
      <c r="A130" s="798" t="s">
        <v>1128</v>
      </c>
      <c r="B130" s="799" t="s">
        <v>1129</v>
      </c>
      <c r="C130" s="776"/>
      <c r="D130" s="776"/>
      <c r="E130" s="776"/>
      <c r="F130" s="776"/>
      <c r="G130" s="796" t="s">
        <v>164</v>
      </c>
      <c r="H130" s="776"/>
      <c r="I130" s="800">
        <v>231.89</v>
      </c>
      <c r="J130" s="776">
        <v>1</v>
      </c>
      <c r="K130" s="783">
        <f>J130*I130</f>
        <v>231.89</v>
      </c>
    </row>
    <row r="131" spans="1:11" ht="12.75">
      <c r="A131" s="795" t="s">
        <v>245</v>
      </c>
      <c r="B131" s="799" t="s">
        <v>1123</v>
      </c>
      <c r="C131" s="776"/>
      <c r="D131" s="776"/>
      <c r="E131" s="776"/>
      <c r="F131" s="776"/>
      <c r="G131" s="776" t="s">
        <v>172</v>
      </c>
      <c r="H131" s="776"/>
      <c r="I131" s="800">
        <v>21.5</v>
      </c>
      <c r="J131" s="776">
        <v>40</v>
      </c>
      <c r="K131" s="783">
        <f>J131*I131</f>
        <v>860</v>
      </c>
    </row>
    <row r="132" spans="1:11" ht="12.75">
      <c r="A132" s="798" t="s">
        <v>1127</v>
      </c>
      <c r="B132" s="799" t="s">
        <v>1126</v>
      </c>
      <c r="C132" s="776"/>
      <c r="D132" s="776"/>
      <c r="E132" s="776"/>
      <c r="F132" s="776"/>
      <c r="G132" s="776" t="s">
        <v>172</v>
      </c>
      <c r="H132" s="776"/>
      <c r="I132" s="800">
        <v>30.55</v>
      </c>
      <c r="J132" s="776">
        <v>40</v>
      </c>
      <c r="K132" s="783">
        <f>J132*I132</f>
        <v>1222</v>
      </c>
    </row>
    <row r="133" spans="1:11" ht="12.75">
      <c r="A133" s="798" t="s">
        <v>192</v>
      </c>
      <c r="B133" s="799" t="s">
        <v>193</v>
      </c>
      <c r="C133" s="776"/>
      <c r="D133" s="776"/>
      <c r="E133" s="776"/>
      <c r="F133" s="776"/>
      <c r="G133" s="776" t="s">
        <v>172</v>
      </c>
      <c r="H133" s="776"/>
      <c r="I133" s="800">
        <v>15.25</v>
      </c>
      <c r="J133" s="776">
        <v>40</v>
      </c>
      <c r="K133" s="783">
        <f>J133*I133</f>
        <v>610</v>
      </c>
    </row>
    <row r="134" spans="1:11" ht="13.5" thickBot="1">
      <c r="A134" s="801"/>
      <c r="B134" s="802" t="s">
        <v>194</v>
      </c>
      <c r="C134" s="803"/>
      <c r="D134" s="803"/>
      <c r="E134" s="803"/>
      <c r="F134" s="803"/>
      <c r="G134" s="803"/>
      <c r="H134" s="803"/>
      <c r="I134" s="803"/>
      <c r="J134" s="803"/>
      <c r="K134" s="789">
        <f>SUM(K129:K133)</f>
        <v>11323.89</v>
      </c>
    </row>
    <row r="135" spans="1:11" ht="12.75">
      <c r="A135" s="769" t="s">
        <v>1184</v>
      </c>
      <c r="B135" s="985" t="s">
        <v>1131</v>
      </c>
      <c r="C135" s="985"/>
      <c r="D135" s="985"/>
      <c r="E135" s="985"/>
      <c r="F135" s="985"/>
      <c r="G135" s="985"/>
      <c r="H135" s="985"/>
      <c r="I135" s="985"/>
      <c r="J135" s="985"/>
      <c r="K135" s="804" t="s">
        <v>94</v>
      </c>
    </row>
    <row r="136" spans="1:11" ht="12.75">
      <c r="A136" s="774" t="s">
        <v>195</v>
      </c>
      <c r="B136" s="775" t="s">
        <v>28</v>
      </c>
      <c r="C136" s="776"/>
      <c r="D136" s="776"/>
      <c r="E136" s="776"/>
      <c r="F136" s="776"/>
      <c r="G136" s="775" t="s">
        <v>164</v>
      </c>
      <c r="H136" s="776"/>
      <c r="I136" s="777" t="s">
        <v>165</v>
      </c>
      <c r="J136" s="777" t="s">
        <v>166</v>
      </c>
      <c r="K136" s="778" t="s">
        <v>167</v>
      </c>
    </row>
    <row r="137" spans="1:11" ht="12.75">
      <c r="A137" s="795" t="s">
        <v>1054</v>
      </c>
      <c r="B137" s="796" t="s">
        <v>1131</v>
      </c>
      <c r="C137" s="776"/>
      <c r="D137" s="776"/>
      <c r="E137" s="776"/>
      <c r="F137" s="776"/>
      <c r="G137" s="796" t="s">
        <v>164</v>
      </c>
      <c r="H137" s="776"/>
      <c r="I137" s="797">
        <v>7868</v>
      </c>
      <c r="J137" s="797">
        <v>1</v>
      </c>
      <c r="K137" s="783">
        <f>J137*I137</f>
        <v>7868</v>
      </c>
    </row>
    <row r="138" spans="1:11" ht="12.75">
      <c r="A138" s="798" t="s">
        <v>1128</v>
      </c>
      <c r="B138" s="799" t="s">
        <v>1129</v>
      </c>
      <c r="C138" s="776"/>
      <c r="D138" s="776"/>
      <c r="E138" s="776"/>
      <c r="F138" s="776"/>
      <c r="G138" s="796" t="s">
        <v>164</v>
      </c>
      <c r="H138" s="776"/>
      <c r="I138" s="800">
        <v>231.89</v>
      </c>
      <c r="J138" s="776">
        <v>1</v>
      </c>
      <c r="K138" s="783">
        <f>J138*I138</f>
        <v>231.89</v>
      </c>
    </row>
    <row r="139" spans="1:11" ht="12.75">
      <c r="A139" s="795" t="s">
        <v>245</v>
      </c>
      <c r="B139" s="799" t="s">
        <v>1123</v>
      </c>
      <c r="C139" s="776"/>
      <c r="D139" s="776"/>
      <c r="E139" s="776"/>
      <c r="F139" s="776"/>
      <c r="G139" s="776" t="s">
        <v>172</v>
      </c>
      <c r="H139" s="776"/>
      <c r="I139" s="800">
        <v>21.5</v>
      </c>
      <c r="J139" s="776">
        <v>40</v>
      </c>
      <c r="K139" s="783">
        <f>J139*I139</f>
        <v>860</v>
      </c>
    </row>
    <row r="140" spans="1:11" ht="12.75">
      <c r="A140" s="798" t="s">
        <v>1127</v>
      </c>
      <c r="B140" s="799" t="s">
        <v>1126</v>
      </c>
      <c r="C140" s="776"/>
      <c r="D140" s="776"/>
      <c r="E140" s="776"/>
      <c r="F140" s="776"/>
      <c r="G140" s="776" t="s">
        <v>172</v>
      </c>
      <c r="H140" s="776"/>
      <c r="I140" s="800">
        <v>30.55</v>
      </c>
      <c r="J140" s="776">
        <v>40</v>
      </c>
      <c r="K140" s="783">
        <f>J140*I140</f>
        <v>1222</v>
      </c>
    </row>
    <row r="141" spans="1:11" ht="12.75">
      <c r="A141" s="798" t="s">
        <v>192</v>
      </c>
      <c r="B141" s="799" t="s">
        <v>193</v>
      </c>
      <c r="C141" s="776"/>
      <c r="D141" s="776"/>
      <c r="E141" s="776"/>
      <c r="F141" s="776"/>
      <c r="G141" s="776" t="s">
        <v>172</v>
      </c>
      <c r="H141" s="776"/>
      <c r="I141" s="800">
        <v>15.25</v>
      </c>
      <c r="J141" s="776">
        <v>40</v>
      </c>
      <c r="K141" s="783">
        <f>J141*I141</f>
        <v>610</v>
      </c>
    </row>
    <row r="142" spans="1:11" ht="13.5" thickBot="1">
      <c r="A142" s="801"/>
      <c r="B142" s="802" t="s">
        <v>194</v>
      </c>
      <c r="C142" s="803"/>
      <c r="D142" s="803"/>
      <c r="E142" s="803"/>
      <c r="F142" s="803"/>
      <c r="G142" s="803"/>
      <c r="H142" s="803"/>
      <c r="I142" s="803"/>
      <c r="J142" s="803"/>
      <c r="K142" s="789">
        <f>SUM(K137:K141)</f>
        <v>10791.89</v>
      </c>
    </row>
    <row r="143" spans="1:11" ht="12.75">
      <c r="A143" s="769" t="s">
        <v>1183</v>
      </c>
      <c r="B143" s="985" t="s">
        <v>1132</v>
      </c>
      <c r="C143" s="985"/>
      <c r="D143" s="985"/>
      <c r="E143" s="985"/>
      <c r="F143" s="985"/>
      <c r="G143" s="985"/>
      <c r="H143" s="985"/>
      <c r="I143" s="985"/>
      <c r="J143" s="985"/>
      <c r="K143" s="804" t="s">
        <v>94</v>
      </c>
    </row>
    <row r="144" spans="1:11" ht="12.75">
      <c r="A144" s="774" t="s">
        <v>195</v>
      </c>
      <c r="B144" s="775" t="s">
        <v>28</v>
      </c>
      <c r="C144" s="776"/>
      <c r="D144" s="776"/>
      <c r="E144" s="776"/>
      <c r="F144" s="776"/>
      <c r="G144" s="775" t="s">
        <v>164</v>
      </c>
      <c r="H144" s="776"/>
      <c r="I144" s="777" t="s">
        <v>165</v>
      </c>
      <c r="J144" s="777" t="s">
        <v>166</v>
      </c>
      <c r="K144" s="778" t="s">
        <v>167</v>
      </c>
    </row>
    <row r="145" spans="1:11" ht="12.75">
      <c r="A145" s="795" t="s">
        <v>1054</v>
      </c>
      <c r="B145" s="796" t="s">
        <v>1132</v>
      </c>
      <c r="C145" s="776"/>
      <c r="D145" s="776"/>
      <c r="E145" s="776"/>
      <c r="F145" s="776"/>
      <c r="G145" s="796" t="s">
        <v>164</v>
      </c>
      <c r="H145" s="776"/>
      <c r="I145" s="797">
        <v>6181</v>
      </c>
      <c r="J145" s="797">
        <v>1</v>
      </c>
      <c r="K145" s="783">
        <f>J145*I145</f>
        <v>6181</v>
      </c>
    </row>
    <row r="146" spans="1:11" ht="12.75">
      <c r="A146" s="798" t="s">
        <v>1128</v>
      </c>
      <c r="B146" s="799" t="s">
        <v>1129</v>
      </c>
      <c r="C146" s="776"/>
      <c r="D146" s="776"/>
      <c r="E146" s="776"/>
      <c r="F146" s="776"/>
      <c r="G146" s="796" t="s">
        <v>164</v>
      </c>
      <c r="H146" s="776"/>
      <c r="I146" s="800">
        <v>231.89</v>
      </c>
      <c r="J146" s="776">
        <v>1</v>
      </c>
      <c r="K146" s="783">
        <f>J146*I146</f>
        <v>231.89</v>
      </c>
    </row>
    <row r="147" spans="1:11" ht="12.75">
      <c r="A147" s="795" t="s">
        <v>245</v>
      </c>
      <c r="B147" s="799" t="s">
        <v>1123</v>
      </c>
      <c r="C147" s="776"/>
      <c r="D147" s="776"/>
      <c r="E147" s="776"/>
      <c r="F147" s="776"/>
      <c r="G147" s="776" t="s">
        <v>172</v>
      </c>
      <c r="H147" s="776"/>
      <c r="I147" s="800">
        <v>21.5</v>
      </c>
      <c r="J147" s="776">
        <v>32</v>
      </c>
      <c r="K147" s="783">
        <f>J147*I147</f>
        <v>688</v>
      </c>
    </row>
    <row r="148" spans="1:11" ht="12.75">
      <c r="A148" s="798" t="s">
        <v>1127</v>
      </c>
      <c r="B148" s="799" t="s">
        <v>1126</v>
      </c>
      <c r="C148" s="776"/>
      <c r="D148" s="776"/>
      <c r="E148" s="776"/>
      <c r="F148" s="776"/>
      <c r="G148" s="776" t="s">
        <v>172</v>
      </c>
      <c r="H148" s="776"/>
      <c r="I148" s="800">
        <v>30.55</v>
      </c>
      <c r="J148" s="776">
        <v>32</v>
      </c>
      <c r="K148" s="783">
        <f>J148*I148</f>
        <v>977.6</v>
      </c>
    </row>
    <row r="149" spans="1:11" ht="12.75">
      <c r="A149" s="798" t="s">
        <v>192</v>
      </c>
      <c r="B149" s="799" t="s">
        <v>193</v>
      </c>
      <c r="C149" s="776"/>
      <c r="D149" s="776"/>
      <c r="E149" s="776"/>
      <c r="F149" s="776"/>
      <c r="G149" s="776" t="s">
        <v>172</v>
      </c>
      <c r="H149" s="776"/>
      <c r="I149" s="800">
        <v>15.25</v>
      </c>
      <c r="J149" s="776">
        <v>32</v>
      </c>
      <c r="K149" s="783">
        <f>J149*I149</f>
        <v>488</v>
      </c>
    </row>
    <row r="150" spans="1:11" ht="13.5" thickBot="1">
      <c r="A150" s="801"/>
      <c r="B150" s="802" t="s">
        <v>194</v>
      </c>
      <c r="C150" s="803"/>
      <c r="D150" s="803"/>
      <c r="E150" s="803"/>
      <c r="F150" s="803"/>
      <c r="G150" s="803"/>
      <c r="H150" s="803"/>
      <c r="I150" s="803"/>
      <c r="J150" s="803"/>
      <c r="K150" s="789">
        <f>SUM(K145:K149)</f>
        <v>8566.49</v>
      </c>
    </row>
    <row r="151" spans="1:11" ht="12.75" customHeight="1">
      <c r="A151" s="769" t="s">
        <v>1185</v>
      </c>
      <c r="B151" s="985" t="s">
        <v>1174</v>
      </c>
      <c r="C151" s="985"/>
      <c r="D151" s="985"/>
      <c r="E151" s="985"/>
      <c r="F151" s="985"/>
      <c r="G151" s="985"/>
      <c r="H151" s="985"/>
      <c r="I151" s="985"/>
      <c r="J151" s="985"/>
      <c r="K151" s="804" t="s">
        <v>94</v>
      </c>
    </row>
    <row r="152" spans="1:11" ht="12.75">
      <c r="A152" s="774" t="s">
        <v>195</v>
      </c>
      <c r="B152" s="775" t="s">
        <v>28</v>
      </c>
      <c r="C152" s="776"/>
      <c r="D152" s="776"/>
      <c r="E152" s="776"/>
      <c r="F152" s="776"/>
      <c r="G152" s="775" t="s">
        <v>164</v>
      </c>
      <c r="H152" s="776"/>
      <c r="I152" s="777" t="s">
        <v>165</v>
      </c>
      <c r="J152" s="777" t="s">
        <v>166</v>
      </c>
      <c r="K152" s="778" t="s">
        <v>167</v>
      </c>
    </row>
    <row r="153" spans="1:11" ht="12.75">
      <c r="A153" s="795" t="s">
        <v>1054</v>
      </c>
      <c r="B153" s="796" t="s">
        <v>1174</v>
      </c>
      <c r="C153" s="776"/>
      <c r="D153" s="776"/>
      <c r="E153" s="776"/>
      <c r="F153" s="776"/>
      <c r="G153" s="796" t="s">
        <v>164</v>
      </c>
      <c r="H153" s="776"/>
      <c r="I153" s="800">
        <v>38977</v>
      </c>
      <c r="J153" s="797">
        <v>1</v>
      </c>
      <c r="K153" s="783">
        <f>I153*J153</f>
        <v>38977</v>
      </c>
    </row>
    <row r="154" spans="1:11" ht="12.75">
      <c r="A154" s="808" t="s">
        <v>1164</v>
      </c>
      <c r="B154" s="799" t="s">
        <v>1163</v>
      </c>
      <c r="C154" s="776"/>
      <c r="D154" s="776"/>
      <c r="E154" s="776"/>
      <c r="F154" s="776"/>
      <c r="G154" s="776" t="s">
        <v>172</v>
      </c>
      <c r="H154" s="776"/>
      <c r="I154" s="800">
        <v>17.44</v>
      </c>
      <c r="J154" s="776">
        <v>80</v>
      </c>
      <c r="K154" s="783">
        <f>I154*J154</f>
        <v>1395.2</v>
      </c>
    </row>
    <row r="155" spans="1:11" ht="12.75">
      <c r="A155" s="798" t="s">
        <v>1098</v>
      </c>
      <c r="B155" s="799" t="s">
        <v>1096</v>
      </c>
      <c r="C155" s="776"/>
      <c r="D155" s="776"/>
      <c r="E155" s="776"/>
      <c r="F155" s="776"/>
      <c r="G155" s="776" t="s">
        <v>172</v>
      </c>
      <c r="H155" s="776"/>
      <c r="I155" s="800">
        <v>21.79</v>
      </c>
      <c r="J155" s="776">
        <v>40</v>
      </c>
      <c r="K155" s="783">
        <f>I155*J155</f>
        <v>871.6</v>
      </c>
    </row>
    <row r="156" spans="1:11" ht="12.75">
      <c r="A156" s="798" t="s">
        <v>192</v>
      </c>
      <c r="B156" s="799" t="s">
        <v>193</v>
      </c>
      <c r="C156" s="776"/>
      <c r="D156" s="776"/>
      <c r="E156" s="776"/>
      <c r="F156" s="776"/>
      <c r="G156" s="776" t="s">
        <v>172</v>
      </c>
      <c r="H156" s="776"/>
      <c r="I156" s="800">
        <v>15.25</v>
      </c>
      <c r="J156" s="776">
        <v>40</v>
      </c>
      <c r="K156" s="783">
        <f>I156*J156</f>
        <v>610</v>
      </c>
    </row>
    <row r="157" spans="1:11" ht="13.5" thickBot="1">
      <c r="A157" s="801"/>
      <c r="B157" s="802" t="s">
        <v>194</v>
      </c>
      <c r="C157" s="803"/>
      <c r="D157" s="803"/>
      <c r="E157" s="803"/>
      <c r="F157" s="803"/>
      <c r="G157" s="803"/>
      <c r="H157" s="803"/>
      <c r="I157" s="803"/>
      <c r="J157" s="803"/>
      <c r="K157" s="789">
        <f>SUM(K153:K156)</f>
        <v>41853.8</v>
      </c>
    </row>
    <row r="158" spans="1:11" ht="12.75">
      <c r="A158" s="769" t="s">
        <v>1186</v>
      </c>
      <c r="B158" s="985" t="s">
        <v>1175</v>
      </c>
      <c r="C158" s="985"/>
      <c r="D158" s="985"/>
      <c r="E158" s="985"/>
      <c r="F158" s="985"/>
      <c r="G158" s="985"/>
      <c r="H158" s="985"/>
      <c r="I158" s="985"/>
      <c r="J158" s="985"/>
      <c r="K158" s="804" t="s">
        <v>94</v>
      </c>
    </row>
    <row r="159" spans="1:11" ht="12.75">
      <c r="A159" s="774" t="s">
        <v>195</v>
      </c>
      <c r="B159" s="775" t="s">
        <v>28</v>
      </c>
      <c r="C159" s="776"/>
      <c r="D159" s="776"/>
      <c r="E159" s="776"/>
      <c r="F159" s="776"/>
      <c r="G159" s="775" t="s">
        <v>164</v>
      </c>
      <c r="H159" s="776"/>
      <c r="I159" s="777" t="s">
        <v>165</v>
      </c>
      <c r="J159" s="777" t="s">
        <v>166</v>
      </c>
      <c r="K159" s="778" t="s">
        <v>167</v>
      </c>
    </row>
    <row r="160" spans="1:11" ht="12.75">
      <c r="A160" s="795" t="s">
        <v>1054</v>
      </c>
      <c r="B160" s="796" t="s">
        <v>1175</v>
      </c>
      <c r="C160" s="776"/>
      <c r="D160" s="776"/>
      <c r="E160" s="776"/>
      <c r="F160" s="776"/>
      <c r="G160" s="796" t="s">
        <v>164</v>
      </c>
      <c r="H160" s="776"/>
      <c r="I160" s="800">
        <v>27350</v>
      </c>
      <c r="J160" s="797">
        <v>1</v>
      </c>
      <c r="K160" s="783">
        <f>I160*J160</f>
        <v>27350</v>
      </c>
    </row>
    <row r="161" spans="1:11" ht="12.75">
      <c r="A161" s="808" t="s">
        <v>1164</v>
      </c>
      <c r="B161" s="799" t="s">
        <v>1163</v>
      </c>
      <c r="C161" s="776"/>
      <c r="D161" s="776"/>
      <c r="E161" s="776"/>
      <c r="F161" s="776"/>
      <c r="G161" s="776" t="s">
        <v>172</v>
      </c>
      <c r="H161" s="776"/>
      <c r="I161" s="800">
        <v>17.44</v>
      </c>
      <c r="J161" s="776">
        <v>80</v>
      </c>
      <c r="K161" s="783">
        <f>I161*J161</f>
        <v>1395.2</v>
      </c>
    </row>
    <row r="162" spans="1:11" ht="12.75">
      <c r="A162" s="798" t="s">
        <v>1098</v>
      </c>
      <c r="B162" s="799" t="s">
        <v>1096</v>
      </c>
      <c r="C162" s="776"/>
      <c r="D162" s="776"/>
      <c r="E162" s="776"/>
      <c r="F162" s="776"/>
      <c r="G162" s="776" t="s">
        <v>172</v>
      </c>
      <c r="H162" s="776"/>
      <c r="I162" s="800">
        <v>21.79</v>
      </c>
      <c r="J162" s="776">
        <v>40</v>
      </c>
      <c r="K162" s="783">
        <f>I162*J162</f>
        <v>871.6</v>
      </c>
    </row>
    <row r="163" spans="1:11" ht="12.75">
      <c r="A163" s="798" t="s">
        <v>192</v>
      </c>
      <c r="B163" s="799" t="s">
        <v>193</v>
      </c>
      <c r="C163" s="776"/>
      <c r="D163" s="776"/>
      <c r="E163" s="776"/>
      <c r="F163" s="776"/>
      <c r="G163" s="776" t="s">
        <v>172</v>
      </c>
      <c r="H163" s="776"/>
      <c r="I163" s="800">
        <v>15.25</v>
      </c>
      <c r="J163" s="776">
        <v>40</v>
      </c>
      <c r="K163" s="783">
        <f>I163*J163</f>
        <v>610</v>
      </c>
    </row>
    <row r="164" spans="1:11" ht="13.5" thickBot="1">
      <c r="A164" s="801"/>
      <c r="B164" s="802" t="s">
        <v>194</v>
      </c>
      <c r="C164" s="803"/>
      <c r="D164" s="803"/>
      <c r="E164" s="803"/>
      <c r="F164" s="803"/>
      <c r="G164" s="803"/>
      <c r="H164" s="803"/>
      <c r="I164" s="803"/>
      <c r="J164" s="803"/>
      <c r="K164" s="789">
        <f>SUM(K160:K163)</f>
        <v>30226.8</v>
      </c>
    </row>
    <row r="165" spans="1:11" ht="30.75" customHeight="1">
      <c r="A165" s="769" t="s">
        <v>1187</v>
      </c>
      <c r="B165" s="985" t="s">
        <v>1079</v>
      </c>
      <c r="C165" s="985"/>
      <c r="D165" s="985"/>
      <c r="E165" s="985"/>
      <c r="F165" s="985"/>
      <c r="G165" s="985"/>
      <c r="H165" s="985"/>
      <c r="I165" s="985"/>
      <c r="J165" s="985"/>
      <c r="K165" s="794" t="s">
        <v>72</v>
      </c>
    </row>
    <row r="166" spans="1:11" ht="12.75">
      <c r="A166" s="774" t="s">
        <v>195</v>
      </c>
      <c r="B166" s="775" t="s">
        <v>28</v>
      </c>
      <c r="C166" s="776"/>
      <c r="D166" s="776"/>
      <c r="E166" s="776"/>
      <c r="F166" s="776"/>
      <c r="G166" s="775" t="s">
        <v>164</v>
      </c>
      <c r="H166" s="776"/>
      <c r="I166" s="777" t="s">
        <v>165</v>
      </c>
      <c r="J166" s="777" t="s">
        <v>166</v>
      </c>
      <c r="K166" s="778" t="s">
        <v>167</v>
      </c>
    </row>
    <row r="167" spans="1:11" ht="12.75">
      <c r="A167" s="809" t="s">
        <v>1077</v>
      </c>
      <c r="B167" s="810" t="s">
        <v>1078</v>
      </c>
      <c r="C167" s="776"/>
      <c r="D167" s="776"/>
      <c r="E167" s="776"/>
      <c r="F167" s="776"/>
      <c r="G167" s="776" t="s">
        <v>164</v>
      </c>
      <c r="H167" s="776"/>
      <c r="I167" s="800">
        <v>79.3</v>
      </c>
      <c r="J167" s="776">
        <v>1</v>
      </c>
      <c r="K167" s="783">
        <f>J167*I167</f>
        <v>79.3</v>
      </c>
    </row>
    <row r="168" spans="1:11" ht="12.75">
      <c r="A168" s="798" t="s">
        <v>192</v>
      </c>
      <c r="B168" s="799" t="s">
        <v>193</v>
      </c>
      <c r="C168" s="776"/>
      <c r="D168" s="776"/>
      <c r="E168" s="776"/>
      <c r="F168" s="776"/>
      <c r="G168" s="776" t="s">
        <v>172</v>
      </c>
      <c r="H168" s="776"/>
      <c r="I168" s="800">
        <v>15.25</v>
      </c>
      <c r="J168" s="776">
        <v>1.2</v>
      </c>
      <c r="K168" s="783">
        <f>J168*I168</f>
        <v>18.3</v>
      </c>
    </row>
    <row r="169" spans="1:11" ht="13.5" thickBot="1">
      <c r="A169" s="801"/>
      <c r="B169" s="802" t="s">
        <v>194</v>
      </c>
      <c r="C169" s="803"/>
      <c r="D169" s="803"/>
      <c r="E169" s="803"/>
      <c r="F169" s="803"/>
      <c r="G169" s="803"/>
      <c r="H169" s="803"/>
      <c r="I169" s="803"/>
      <c r="J169" s="803"/>
      <c r="K169" s="789">
        <f>SUM(K167:K168)</f>
        <v>97.6</v>
      </c>
    </row>
    <row r="170" spans="1:11" ht="12.75">
      <c r="A170" s="769" t="s">
        <v>1188</v>
      </c>
      <c r="B170" s="811" t="s">
        <v>211</v>
      </c>
      <c r="C170" s="811"/>
      <c r="D170" s="811"/>
      <c r="E170" s="811"/>
      <c r="F170" s="811"/>
      <c r="G170" s="811"/>
      <c r="H170" s="811"/>
      <c r="I170" s="812"/>
      <c r="J170" s="813"/>
      <c r="K170" s="814" t="s">
        <v>21</v>
      </c>
    </row>
    <row r="171" spans="1:11" ht="12.75">
      <c r="A171" s="815" t="s">
        <v>163</v>
      </c>
      <c r="B171" s="816" t="s">
        <v>28</v>
      </c>
      <c r="C171" s="816"/>
      <c r="D171" s="816"/>
      <c r="E171" s="816"/>
      <c r="F171" s="816"/>
      <c r="G171" s="816" t="s">
        <v>164</v>
      </c>
      <c r="H171" s="816"/>
      <c r="I171" s="817" t="s">
        <v>165</v>
      </c>
      <c r="J171" s="817" t="s">
        <v>166</v>
      </c>
      <c r="K171" s="818" t="s">
        <v>167</v>
      </c>
    </row>
    <row r="172" spans="1:11" ht="12.75">
      <c r="A172" s="805" t="s">
        <v>1082</v>
      </c>
      <c r="B172" s="988" t="s">
        <v>212</v>
      </c>
      <c r="C172" s="988"/>
      <c r="D172" s="988"/>
      <c r="E172" s="988"/>
      <c r="F172" s="988"/>
      <c r="G172" s="806" t="s">
        <v>172</v>
      </c>
      <c r="H172" s="987">
        <v>90.14</v>
      </c>
      <c r="I172" s="987"/>
      <c r="J172" s="819">
        <v>55</v>
      </c>
      <c r="K172" s="783">
        <f>H172*J172</f>
        <v>4957.7</v>
      </c>
    </row>
    <row r="173" spans="1:11" ht="12.75">
      <c r="A173" s="805" t="s">
        <v>1083</v>
      </c>
      <c r="B173" s="988" t="s">
        <v>1080</v>
      </c>
      <c r="C173" s="988"/>
      <c r="D173" s="988"/>
      <c r="E173" s="988"/>
      <c r="F173" s="988"/>
      <c r="G173" s="806" t="s">
        <v>172</v>
      </c>
      <c r="H173" s="987">
        <v>80.12</v>
      </c>
      <c r="I173" s="987"/>
      <c r="J173" s="819">
        <v>55</v>
      </c>
      <c r="K173" s="783">
        <f>H173*J173</f>
        <v>4406.6</v>
      </c>
    </row>
    <row r="174" spans="1:11" ht="12.75">
      <c r="A174" s="805" t="s">
        <v>1082</v>
      </c>
      <c r="B174" s="988" t="s">
        <v>1081</v>
      </c>
      <c r="C174" s="988"/>
      <c r="D174" s="988"/>
      <c r="E174" s="988"/>
      <c r="F174" s="988"/>
      <c r="G174" s="806" t="s">
        <v>172</v>
      </c>
      <c r="H174" s="987">
        <v>90.14</v>
      </c>
      <c r="I174" s="987"/>
      <c r="J174" s="819">
        <v>110</v>
      </c>
      <c r="K174" s="783">
        <f>H174*J174</f>
        <v>9915.4</v>
      </c>
    </row>
    <row r="175" spans="1:11" ht="12.75">
      <c r="A175" s="805" t="s">
        <v>1084</v>
      </c>
      <c r="B175" s="988" t="s">
        <v>213</v>
      </c>
      <c r="C175" s="988"/>
      <c r="D175" s="988"/>
      <c r="E175" s="988"/>
      <c r="F175" s="988"/>
      <c r="G175" s="806" t="s">
        <v>172</v>
      </c>
      <c r="H175" s="987">
        <v>25.1</v>
      </c>
      <c r="I175" s="987"/>
      <c r="J175" s="819">
        <v>220</v>
      </c>
      <c r="K175" s="783">
        <f>H175*J175</f>
        <v>5522</v>
      </c>
    </row>
    <row r="176" spans="1:11" ht="35.25" customHeight="1">
      <c r="A176" s="808" t="s">
        <v>140</v>
      </c>
      <c r="B176" s="984" t="s">
        <v>214</v>
      </c>
      <c r="C176" s="984"/>
      <c r="D176" s="984"/>
      <c r="E176" s="984"/>
      <c r="F176" s="984"/>
      <c r="G176" s="806" t="s">
        <v>94</v>
      </c>
      <c r="H176" s="995">
        <v>0.02</v>
      </c>
      <c r="I176" s="995"/>
      <c r="J176" s="820">
        <v>0</v>
      </c>
      <c r="K176" s="821">
        <f>(K172+K175+K173+K174)*0.02</f>
        <v>496.03</v>
      </c>
    </row>
    <row r="177" spans="1:11" ht="12.75">
      <c r="A177" s="808"/>
      <c r="B177" s="806" t="s">
        <v>7</v>
      </c>
      <c r="C177" s="806"/>
      <c r="D177" s="806"/>
      <c r="E177" s="806"/>
      <c r="F177" s="806"/>
      <c r="G177" s="806"/>
      <c r="H177" s="806"/>
      <c r="I177" s="820"/>
      <c r="J177" s="820"/>
      <c r="K177" s="822">
        <f>SUM(K172:K176)</f>
        <v>25297.73</v>
      </c>
    </row>
    <row r="178" spans="1:11" ht="12.75">
      <c r="A178" s="823"/>
      <c r="B178" s="824"/>
      <c r="C178" s="825"/>
      <c r="D178" s="825"/>
      <c r="E178" s="825"/>
      <c r="F178" s="825"/>
      <c r="G178" s="825"/>
      <c r="H178" s="825"/>
      <c r="I178" s="825"/>
      <c r="J178" s="826"/>
      <c r="K178" s="827"/>
    </row>
    <row r="179" spans="1:11" ht="12.75">
      <c r="A179" s="828"/>
      <c r="B179" s="990" t="s">
        <v>215</v>
      </c>
      <c r="C179" s="990"/>
      <c r="D179" s="990"/>
      <c r="E179" s="990"/>
      <c r="F179" s="990"/>
      <c r="G179" s="990"/>
      <c r="H179" s="990"/>
      <c r="I179" s="990"/>
      <c r="J179" s="777" t="s">
        <v>94</v>
      </c>
      <c r="K179" s="829"/>
    </row>
    <row r="180" spans="1:11" ht="12.75">
      <c r="A180" s="815"/>
      <c r="B180" s="816" t="s">
        <v>28</v>
      </c>
      <c r="C180" s="816"/>
      <c r="D180" s="816"/>
      <c r="E180" s="816"/>
      <c r="F180" s="816"/>
      <c r="G180" s="816" t="s">
        <v>164</v>
      </c>
      <c r="H180" s="816"/>
      <c r="I180" s="817" t="s">
        <v>165</v>
      </c>
      <c r="J180" s="817" t="s">
        <v>166</v>
      </c>
      <c r="K180" s="818" t="s">
        <v>167</v>
      </c>
    </row>
    <row r="181" spans="1:11" ht="12.75">
      <c r="A181" s="830"/>
      <c r="B181" s="810" t="s">
        <v>216</v>
      </c>
      <c r="C181" s="776"/>
      <c r="D181" s="776"/>
      <c r="E181" s="776"/>
      <c r="F181" s="776"/>
      <c r="G181" s="810" t="s">
        <v>21</v>
      </c>
      <c r="H181" s="776"/>
      <c r="I181" s="831">
        <f>K177</f>
        <v>25297.73</v>
      </c>
      <c r="J181" s="832">
        <v>5</v>
      </c>
      <c r="K181" s="783">
        <f>I181*J181</f>
        <v>126488.65</v>
      </c>
    </row>
    <row r="182" spans="1:11" ht="13.5" thickBot="1">
      <c r="A182" s="833"/>
      <c r="B182" s="834" t="s">
        <v>7</v>
      </c>
      <c r="C182" s="835"/>
      <c r="D182" s="835"/>
      <c r="E182" s="835"/>
      <c r="F182" s="835"/>
      <c r="G182" s="834"/>
      <c r="H182" s="835"/>
      <c r="I182" s="836"/>
      <c r="J182" s="837"/>
      <c r="K182" s="838">
        <f>K181</f>
        <v>126488.65</v>
      </c>
    </row>
    <row r="183" spans="1:11" ht="12.75">
      <c r="A183" s="769" t="s">
        <v>1189</v>
      </c>
      <c r="B183" s="839" t="s">
        <v>1086</v>
      </c>
      <c r="C183" s="840"/>
      <c r="D183" s="840"/>
      <c r="E183" s="840"/>
      <c r="F183" s="840"/>
      <c r="G183" s="840"/>
      <c r="H183" s="840"/>
      <c r="I183" s="840"/>
      <c r="J183" s="811" t="s">
        <v>164</v>
      </c>
      <c r="K183" s="841"/>
    </row>
    <row r="184" spans="1:11" ht="12.75">
      <c r="A184" s="808" t="s">
        <v>1088</v>
      </c>
      <c r="B184" s="806" t="s">
        <v>241</v>
      </c>
      <c r="C184" s="806"/>
      <c r="D184" s="806"/>
      <c r="E184" s="806"/>
      <c r="F184" s="806"/>
      <c r="G184" s="806" t="s">
        <v>16</v>
      </c>
      <c r="H184" s="806"/>
      <c r="I184" s="806">
        <v>11.5</v>
      </c>
      <c r="J184" s="842">
        <v>1</v>
      </c>
      <c r="K184" s="843">
        <f>J184*I184</f>
        <v>11.5</v>
      </c>
    </row>
    <row r="185" spans="1:11" ht="12.75">
      <c r="A185" s="844" t="s">
        <v>1089</v>
      </c>
      <c r="B185" s="806" t="s">
        <v>242</v>
      </c>
      <c r="C185" s="806"/>
      <c r="D185" s="806"/>
      <c r="E185" s="806"/>
      <c r="F185" s="806"/>
      <c r="G185" s="806" t="s">
        <v>172</v>
      </c>
      <c r="H185" s="806"/>
      <c r="I185" s="806">
        <v>44.7</v>
      </c>
      <c r="J185" s="842">
        <v>13.918</v>
      </c>
      <c r="K185" s="843">
        <f>J185*I185</f>
        <v>622.13</v>
      </c>
    </row>
    <row r="186" spans="1:11" ht="12.75">
      <c r="A186" s="844" t="s">
        <v>1082</v>
      </c>
      <c r="B186" s="845" t="s">
        <v>243</v>
      </c>
      <c r="C186" s="845"/>
      <c r="D186" s="845"/>
      <c r="E186" s="845"/>
      <c r="F186" s="845"/>
      <c r="G186" s="845" t="s">
        <v>172</v>
      </c>
      <c r="H186" s="846"/>
      <c r="I186" s="847">
        <v>90.14</v>
      </c>
      <c r="J186" s="842">
        <v>1.8558</v>
      </c>
      <c r="K186" s="843">
        <f>J186*I186</f>
        <v>167.28</v>
      </c>
    </row>
    <row r="187" spans="1:11" ht="13.5" thickBot="1">
      <c r="A187" s="801"/>
      <c r="B187" s="848" t="s">
        <v>194</v>
      </c>
      <c r="C187" s="849"/>
      <c r="D187" s="849"/>
      <c r="E187" s="849"/>
      <c r="F187" s="849"/>
      <c r="G187" s="849"/>
      <c r="H187" s="849"/>
      <c r="I187" s="849"/>
      <c r="J187" s="849"/>
      <c r="K187" s="850">
        <f>SUM(K184:K186)</f>
        <v>800.91</v>
      </c>
    </row>
    <row r="188" spans="1:11" ht="12.75">
      <c r="A188" s="769" t="s">
        <v>1190</v>
      </c>
      <c r="B188" s="839" t="s">
        <v>1087</v>
      </c>
      <c r="C188" s="840"/>
      <c r="D188" s="840"/>
      <c r="E188" s="840"/>
      <c r="F188" s="840"/>
      <c r="G188" s="840"/>
      <c r="H188" s="840"/>
      <c r="I188" s="840"/>
      <c r="J188" s="811" t="s">
        <v>164</v>
      </c>
      <c r="K188" s="841"/>
    </row>
    <row r="189" spans="1:11" ht="12.75">
      <c r="A189" s="808" t="s">
        <v>1088</v>
      </c>
      <c r="B189" s="806" t="s">
        <v>241</v>
      </c>
      <c r="C189" s="806"/>
      <c r="D189" s="806"/>
      <c r="E189" s="806"/>
      <c r="F189" s="806"/>
      <c r="G189" s="806" t="s">
        <v>16</v>
      </c>
      <c r="H189" s="806"/>
      <c r="I189" s="806">
        <v>11.5</v>
      </c>
      <c r="J189" s="842">
        <v>1</v>
      </c>
      <c r="K189" s="843">
        <f>J189*I189</f>
        <v>11.5</v>
      </c>
    </row>
    <row r="190" spans="1:11" ht="12.75">
      <c r="A190" s="844" t="s">
        <v>1089</v>
      </c>
      <c r="B190" s="806" t="s">
        <v>242</v>
      </c>
      <c r="C190" s="806"/>
      <c r="D190" s="806"/>
      <c r="E190" s="806"/>
      <c r="F190" s="806"/>
      <c r="G190" s="806" t="s">
        <v>172</v>
      </c>
      <c r="H190" s="806"/>
      <c r="I190" s="806">
        <v>44.7</v>
      </c>
      <c r="J190" s="842">
        <v>9.279</v>
      </c>
      <c r="K190" s="843">
        <f>J190*I190</f>
        <v>414.77</v>
      </c>
    </row>
    <row r="191" spans="1:11" ht="12.75">
      <c r="A191" s="844" t="s">
        <v>1082</v>
      </c>
      <c r="B191" s="845" t="s">
        <v>243</v>
      </c>
      <c r="C191" s="845"/>
      <c r="D191" s="845"/>
      <c r="E191" s="845"/>
      <c r="F191" s="845"/>
      <c r="G191" s="845" t="s">
        <v>172</v>
      </c>
      <c r="H191" s="846"/>
      <c r="I191" s="847">
        <v>90.14</v>
      </c>
      <c r="J191" s="842">
        <v>1.8558</v>
      </c>
      <c r="K191" s="843">
        <f>J191*I191</f>
        <v>167.28</v>
      </c>
    </row>
    <row r="192" spans="1:11" ht="13.5" thickBot="1">
      <c r="A192" s="801"/>
      <c r="B192" s="848" t="s">
        <v>194</v>
      </c>
      <c r="C192" s="849"/>
      <c r="D192" s="849"/>
      <c r="E192" s="849"/>
      <c r="F192" s="849"/>
      <c r="G192" s="849"/>
      <c r="H192" s="849"/>
      <c r="I192" s="849"/>
      <c r="J192" s="849"/>
      <c r="K192" s="850">
        <f>SUM(K189:K191)</f>
        <v>593.55</v>
      </c>
    </row>
    <row r="193" spans="1:11" ht="27" customHeight="1">
      <c r="A193" s="769" t="s">
        <v>1191</v>
      </c>
      <c r="B193" s="851" t="s">
        <v>253</v>
      </c>
      <c r="C193" s="852"/>
      <c r="D193" s="852"/>
      <c r="E193" s="852"/>
      <c r="F193" s="852"/>
      <c r="G193" s="852"/>
      <c r="H193" s="852"/>
      <c r="I193" s="852"/>
      <c r="J193" s="852"/>
      <c r="K193" s="853"/>
    </row>
    <row r="194" spans="1:11" ht="12.75">
      <c r="A194" s="854" t="s">
        <v>163</v>
      </c>
      <c r="B194" s="855" t="s">
        <v>28</v>
      </c>
      <c r="C194" s="856"/>
      <c r="D194" s="856"/>
      <c r="E194" s="856"/>
      <c r="F194" s="856"/>
      <c r="G194" s="856" t="s">
        <v>164</v>
      </c>
      <c r="H194" s="856"/>
      <c r="I194" s="856" t="s">
        <v>165</v>
      </c>
      <c r="J194" s="856" t="s">
        <v>166</v>
      </c>
      <c r="K194" s="783" t="s">
        <v>167</v>
      </c>
    </row>
    <row r="195" spans="1:11" ht="12.75">
      <c r="A195" s="798" t="s">
        <v>192</v>
      </c>
      <c r="B195" s="799" t="s">
        <v>254</v>
      </c>
      <c r="C195" s="856"/>
      <c r="D195" s="856"/>
      <c r="E195" s="856"/>
      <c r="F195" s="856"/>
      <c r="G195" s="799" t="s">
        <v>172</v>
      </c>
      <c r="H195" s="856"/>
      <c r="I195" s="800">
        <v>15.25</v>
      </c>
      <c r="J195" s="856">
        <v>90.82</v>
      </c>
      <c r="K195" s="783">
        <f>J195*I195</f>
        <v>1385.01</v>
      </c>
    </row>
    <row r="196" spans="1:11" ht="13.5" thickBot="1">
      <c r="A196" s="857"/>
      <c r="B196" s="858" t="s">
        <v>7</v>
      </c>
      <c r="C196" s="835"/>
      <c r="D196" s="835"/>
      <c r="E196" s="835"/>
      <c r="F196" s="835"/>
      <c r="G196" s="835"/>
      <c r="H196" s="835"/>
      <c r="I196" s="835"/>
      <c r="J196" s="835"/>
      <c r="K196" s="789">
        <f>SUM(K195)</f>
        <v>1385.01</v>
      </c>
    </row>
    <row r="197" spans="1:11" ht="12.75">
      <c r="A197" s="769" t="s">
        <v>1192</v>
      </c>
      <c r="B197" s="859" t="s">
        <v>263</v>
      </c>
      <c r="C197" s="860"/>
      <c r="D197" s="860"/>
      <c r="E197" s="860"/>
      <c r="F197" s="860"/>
      <c r="G197" s="860"/>
      <c r="H197" s="861"/>
      <c r="I197" s="862"/>
      <c r="J197" s="863" t="s">
        <v>94</v>
      </c>
      <c r="K197" s="864"/>
    </row>
    <row r="198" spans="1:11" ht="12.75">
      <c r="A198" s="865"/>
      <c r="B198" s="866" t="s">
        <v>28</v>
      </c>
      <c r="C198" s="998"/>
      <c r="D198" s="998"/>
      <c r="E198" s="998"/>
      <c r="F198" s="998"/>
      <c r="G198" s="998"/>
      <c r="H198" s="867" t="s">
        <v>164</v>
      </c>
      <c r="I198" s="868" t="s">
        <v>206</v>
      </c>
      <c r="J198" s="869" t="s">
        <v>256</v>
      </c>
      <c r="K198" s="870" t="s">
        <v>257</v>
      </c>
    </row>
    <row r="199" spans="1:11" ht="12.75">
      <c r="A199" s="871" t="s">
        <v>1092</v>
      </c>
      <c r="B199" s="872" t="s">
        <v>1091</v>
      </c>
      <c r="C199" s="873" t="s">
        <v>258</v>
      </c>
      <c r="D199" s="874"/>
      <c r="E199" s="874"/>
      <c r="F199" s="874"/>
      <c r="G199" s="874"/>
      <c r="H199" s="776" t="s">
        <v>16</v>
      </c>
      <c r="I199" s="875">
        <v>30</v>
      </c>
      <c r="J199" s="875">
        <v>17.46</v>
      </c>
      <c r="K199" s="876">
        <f>I199*J199</f>
        <v>523.8</v>
      </c>
    </row>
    <row r="200" spans="1:11" ht="13.5" thickBot="1">
      <c r="A200" s="877"/>
      <c r="B200" s="878"/>
      <c r="C200" s="879"/>
      <c r="D200" s="879"/>
      <c r="E200" s="879"/>
      <c r="F200" s="879"/>
      <c r="G200" s="879"/>
      <c r="H200" s="880"/>
      <c r="I200" s="881"/>
      <c r="J200" s="882" t="s">
        <v>7</v>
      </c>
      <c r="K200" s="883">
        <f>K199</f>
        <v>523.8</v>
      </c>
    </row>
    <row r="201" spans="1:11" ht="12.75">
      <c r="A201" s="769" t="s">
        <v>1193</v>
      </c>
      <c r="B201" s="859" t="s">
        <v>264</v>
      </c>
      <c r="C201" s="860"/>
      <c r="D201" s="860"/>
      <c r="E201" s="860"/>
      <c r="F201" s="860"/>
      <c r="G201" s="860"/>
      <c r="H201" s="861"/>
      <c r="I201" s="862"/>
      <c r="J201" s="863" t="s">
        <v>94</v>
      </c>
      <c r="K201" s="864"/>
    </row>
    <row r="202" spans="1:11" ht="12.75">
      <c r="A202" s="865"/>
      <c r="B202" s="884" t="s">
        <v>163</v>
      </c>
      <c r="C202" s="999" t="s">
        <v>28</v>
      </c>
      <c r="D202" s="999"/>
      <c r="E202" s="999"/>
      <c r="F202" s="999"/>
      <c r="G202" s="999"/>
      <c r="H202" s="867" t="s">
        <v>164</v>
      </c>
      <c r="I202" s="868" t="s">
        <v>206</v>
      </c>
      <c r="J202" s="869" t="s">
        <v>256</v>
      </c>
      <c r="K202" s="870" t="s">
        <v>257</v>
      </c>
    </row>
    <row r="203" spans="1:11" ht="12.75">
      <c r="A203" s="996" t="s">
        <v>1203</v>
      </c>
      <c r="B203" s="872">
        <v>210005</v>
      </c>
      <c r="C203" s="874" t="s">
        <v>1093</v>
      </c>
      <c r="D203" s="874"/>
      <c r="E203" s="874"/>
      <c r="F203" s="874"/>
      <c r="G203" s="874"/>
      <c r="H203" s="885" t="s">
        <v>94</v>
      </c>
      <c r="I203" s="886">
        <v>1</v>
      </c>
      <c r="J203" s="875">
        <v>171.03</v>
      </c>
      <c r="K203" s="887">
        <f>J203*I203</f>
        <v>171.03</v>
      </c>
    </row>
    <row r="204" spans="1:11" ht="12.75">
      <c r="A204" s="996"/>
      <c r="B204" s="872">
        <v>210003</v>
      </c>
      <c r="C204" s="874" t="s">
        <v>259</v>
      </c>
      <c r="D204" s="874"/>
      <c r="E204" s="874"/>
      <c r="F204" s="874"/>
      <c r="G204" s="874"/>
      <c r="H204" s="885" t="s">
        <v>94</v>
      </c>
      <c r="I204" s="886">
        <v>1</v>
      </c>
      <c r="J204" s="875">
        <v>247</v>
      </c>
      <c r="K204" s="887">
        <f>J204*I204</f>
        <v>247</v>
      </c>
    </row>
    <row r="205" spans="1:11" ht="12.75">
      <c r="A205" s="996"/>
      <c r="B205" s="872" t="s">
        <v>260</v>
      </c>
      <c r="C205" s="874" t="s">
        <v>261</v>
      </c>
      <c r="D205" s="874"/>
      <c r="E205" s="874"/>
      <c r="F205" s="874"/>
      <c r="G205" s="874"/>
      <c r="H205" s="885" t="s">
        <v>94</v>
      </c>
      <c r="I205" s="886">
        <v>1</v>
      </c>
      <c r="J205" s="875">
        <v>85.21</v>
      </c>
      <c r="K205" s="887">
        <f>J205*I205</f>
        <v>85.21</v>
      </c>
    </row>
    <row r="206" spans="1:11" ht="12.75">
      <c r="A206" s="996"/>
      <c r="B206" s="872">
        <v>210003</v>
      </c>
      <c r="C206" s="874" t="s">
        <v>262</v>
      </c>
      <c r="D206" s="874"/>
      <c r="E206" s="874"/>
      <c r="F206" s="874"/>
      <c r="G206" s="874"/>
      <c r="H206" s="885" t="s">
        <v>94</v>
      </c>
      <c r="I206" s="886">
        <v>1</v>
      </c>
      <c r="J206" s="888">
        <v>247</v>
      </c>
      <c r="K206" s="887">
        <f>J206*I206</f>
        <v>247</v>
      </c>
    </row>
    <row r="207" spans="1:11" ht="13.5" thickBot="1">
      <c r="A207" s="997"/>
      <c r="B207" s="878"/>
      <c r="C207" s="889"/>
      <c r="D207" s="879"/>
      <c r="E207" s="879"/>
      <c r="F207" s="879"/>
      <c r="G207" s="879"/>
      <c r="H207" s="880"/>
      <c r="I207" s="881"/>
      <c r="J207" s="882" t="s">
        <v>7</v>
      </c>
      <c r="K207" s="890">
        <f>SUM(K203:K206)</f>
        <v>750.24</v>
      </c>
    </row>
    <row r="208" spans="1:25" ht="12.75">
      <c r="A208" s="769" t="s">
        <v>1194</v>
      </c>
      <c r="B208" s="985" t="s">
        <v>1162</v>
      </c>
      <c r="C208" s="985"/>
      <c r="D208" s="985"/>
      <c r="E208" s="985"/>
      <c r="F208" s="985"/>
      <c r="G208" s="985"/>
      <c r="H208" s="985"/>
      <c r="I208" s="985"/>
      <c r="J208" s="985"/>
      <c r="K208" s="891" t="s">
        <v>164</v>
      </c>
      <c r="M208" s="510"/>
      <c r="N208" s="989"/>
      <c r="O208" s="989"/>
      <c r="P208" s="989"/>
      <c r="Q208" s="989"/>
      <c r="R208" s="989"/>
      <c r="S208" s="989"/>
      <c r="T208" s="989"/>
      <c r="U208" s="989"/>
      <c r="V208" s="989"/>
      <c r="W208" s="989"/>
      <c r="X208" s="989"/>
      <c r="Y208" s="989"/>
    </row>
    <row r="209" spans="1:25" ht="12.75">
      <c r="A209" s="774" t="s">
        <v>163</v>
      </c>
      <c r="B209" s="775" t="s">
        <v>28</v>
      </c>
      <c r="C209" s="776"/>
      <c r="D209" s="776"/>
      <c r="E209" s="776"/>
      <c r="F209" s="776"/>
      <c r="G209" s="775" t="s">
        <v>164</v>
      </c>
      <c r="H209" s="776"/>
      <c r="I209" s="777" t="s">
        <v>165</v>
      </c>
      <c r="J209" s="777" t="s">
        <v>166</v>
      </c>
      <c r="K209" s="778" t="s">
        <v>167</v>
      </c>
      <c r="M209" s="511"/>
      <c r="N209" s="512"/>
      <c r="O209" s="513"/>
      <c r="P209" s="513"/>
      <c r="Q209" s="513"/>
      <c r="R209" s="513"/>
      <c r="S209" s="514"/>
      <c r="T209" s="514"/>
      <c r="U209" s="511"/>
      <c r="V209" s="511"/>
      <c r="W209" s="511"/>
      <c r="X209" s="991"/>
      <c r="Y209" s="991"/>
    </row>
    <row r="210" spans="1:25" ht="12.75">
      <c r="A210" s="795" t="s">
        <v>1138</v>
      </c>
      <c r="B210" s="892" t="s">
        <v>1162</v>
      </c>
      <c r="C210" s="806"/>
      <c r="D210" s="806"/>
      <c r="E210" s="806"/>
      <c r="F210" s="806"/>
      <c r="G210" s="892" t="s">
        <v>164</v>
      </c>
      <c r="H210" s="806"/>
      <c r="I210" s="800">
        <v>31296.55</v>
      </c>
      <c r="J210" s="893">
        <v>1</v>
      </c>
      <c r="K210" s="894">
        <f>J210*I210</f>
        <v>31296.55</v>
      </c>
      <c r="M210" s="768"/>
      <c r="N210" s="512"/>
      <c r="O210" s="513"/>
      <c r="P210" s="513"/>
      <c r="Q210" s="513"/>
      <c r="R210" s="513"/>
      <c r="S210" s="514"/>
      <c r="T210" s="514"/>
      <c r="U210" s="768"/>
      <c r="V210" s="768"/>
      <c r="W210" s="768"/>
      <c r="X210" s="768"/>
      <c r="Y210" s="768"/>
    </row>
    <row r="211" spans="1:25" ht="12.75">
      <c r="A211" s="808" t="s">
        <v>1164</v>
      </c>
      <c r="B211" s="799" t="s">
        <v>1163</v>
      </c>
      <c r="C211" s="776"/>
      <c r="D211" s="776"/>
      <c r="E211" s="776"/>
      <c r="F211" s="776"/>
      <c r="G211" s="776" t="s">
        <v>172</v>
      </c>
      <c r="H211" s="776"/>
      <c r="I211" s="800">
        <v>17.44</v>
      </c>
      <c r="J211" s="776">
        <v>16</v>
      </c>
      <c r="K211" s="894">
        <f>J211*I211</f>
        <v>279.04</v>
      </c>
      <c r="M211" s="515"/>
      <c r="N211" s="516"/>
      <c r="O211" s="516"/>
      <c r="P211" s="516"/>
      <c r="Q211" s="516"/>
      <c r="R211" s="516"/>
      <c r="S211" s="514"/>
      <c r="T211" s="514"/>
      <c r="U211" s="517"/>
      <c r="V211" s="518"/>
      <c r="W211" s="519"/>
      <c r="X211" s="992"/>
      <c r="Y211" s="992"/>
    </row>
    <row r="212" spans="1:25" ht="12.75">
      <c r="A212" s="798" t="s">
        <v>1098</v>
      </c>
      <c r="B212" s="799" t="s">
        <v>1096</v>
      </c>
      <c r="C212" s="776"/>
      <c r="D212" s="776"/>
      <c r="E212" s="776"/>
      <c r="F212" s="776"/>
      <c r="G212" s="776" t="s">
        <v>172</v>
      </c>
      <c r="H212" s="776"/>
      <c r="I212" s="800">
        <v>21.79</v>
      </c>
      <c r="J212" s="776">
        <v>16</v>
      </c>
      <c r="K212" s="894">
        <f>J212*I212</f>
        <v>348.64</v>
      </c>
      <c r="M212" s="515"/>
      <c r="N212" s="993"/>
      <c r="O212" s="993"/>
      <c r="P212" s="993"/>
      <c r="Q212" s="993"/>
      <c r="R212" s="993"/>
      <c r="S212" s="514"/>
      <c r="T212" s="514"/>
      <c r="U212" s="517"/>
      <c r="V212" s="518"/>
      <c r="W212" s="519"/>
      <c r="X212" s="992"/>
      <c r="Y212" s="992"/>
    </row>
    <row r="213" spans="1:25" ht="12.75">
      <c r="A213" s="798" t="s">
        <v>1099</v>
      </c>
      <c r="B213" s="799" t="s">
        <v>1097</v>
      </c>
      <c r="C213" s="776"/>
      <c r="D213" s="776"/>
      <c r="E213" s="776"/>
      <c r="F213" s="776"/>
      <c r="G213" s="776" t="s">
        <v>172</v>
      </c>
      <c r="H213" s="776"/>
      <c r="I213" s="800">
        <v>17.17</v>
      </c>
      <c r="J213" s="776">
        <v>12</v>
      </c>
      <c r="K213" s="894">
        <f>J213*I213</f>
        <v>206.04</v>
      </c>
      <c r="M213" s="520"/>
      <c r="N213" s="994"/>
      <c r="O213" s="994"/>
      <c r="P213" s="994"/>
      <c r="Q213" s="994"/>
      <c r="R213" s="994"/>
      <c r="S213" s="994"/>
      <c r="T213" s="994"/>
      <c r="U213" s="517"/>
      <c r="V213" s="518"/>
      <c r="W213" s="521"/>
      <c r="X213" s="992"/>
      <c r="Y213" s="992"/>
    </row>
    <row r="214" spans="1:11" ht="13.5" thickBot="1">
      <c r="A214" s="801"/>
      <c r="B214" s="802" t="s">
        <v>194</v>
      </c>
      <c r="C214" s="803"/>
      <c r="D214" s="803"/>
      <c r="E214" s="803"/>
      <c r="F214" s="803"/>
      <c r="G214" s="803"/>
      <c r="H214" s="803"/>
      <c r="I214" s="803"/>
      <c r="J214" s="803"/>
      <c r="K214" s="838">
        <f>SUM(K210:K213)</f>
        <v>32130.27</v>
      </c>
    </row>
    <row r="215" spans="1:11" ht="12.75">
      <c r="A215" s="769" t="s">
        <v>1195</v>
      </c>
      <c r="B215" s="985" t="s">
        <v>1167</v>
      </c>
      <c r="C215" s="985"/>
      <c r="D215" s="985"/>
      <c r="E215" s="985"/>
      <c r="F215" s="985"/>
      <c r="G215" s="985"/>
      <c r="H215" s="985"/>
      <c r="I215" s="985"/>
      <c r="J215" s="985"/>
      <c r="K215" s="891" t="s">
        <v>164</v>
      </c>
    </row>
    <row r="216" spans="1:11" ht="12.75">
      <c r="A216" s="774" t="s">
        <v>163</v>
      </c>
      <c r="B216" s="775" t="s">
        <v>28</v>
      </c>
      <c r="C216" s="776"/>
      <c r="D216" s="776"/>
      <c r="E216" s="776"/>
      <c r="F216" s="776"/>
      <c r="G216" s="775" t="s">
        <v>164</v>
      </c>
      <c r="H216" s="776"/>
      <c r="I216" s="777" t="s">
        <v>165</v>
      </c>
      <c r="J216" s="777" t="s">
        <v>166</v>
      </c>
      <c r="K216" s="778" t="s">
        <v>167</v>
      </c>
    </row>
    <row r="217" spans="1:11" ht="12.75">
      <c r="A217" s="795" t="s">
        <v>1138</v>
      </c>
      <c r="B217" s="892" t="s">
        <v>1165</v>
      </c>
      <c r="C217" s="806"/>
      <c r="D217" s="806"/>
      <c r="E217" s="806"/>
      <c r="F217" s="806"/>
      <c r="G217" s="892" t="s">
        <v>164</v>
      </c>
      <c r="H217" s="806"/>
      <c r="I217" s="800">
        <v>5086.15</v>
      </c>
      <c r="J217" s="893">
        <v>1</v>
      </c>
      <c r="K217" s="894">
        <f>J217*I217</f>
        <v>5086.15</v>
      </c>
    </row>
    <row r="218" spans="1:11" ht="12.75">
      <c r="A218" s="808" t="s">
        <v>1164</v>
      </c>
      <c r="B218" s="799" t="s">
        <v>1163</v>
      </c>
      <c r="C218" s="776"/>
      <c r="D218" s="776"/>
      <c r="E218" s="776"/>
      <c r="F218" s="776"/>
      <c r="G218" s="776" t="s">
        <v>172</v>
      </c>
      <c r="H218" s="776"/>
      <c r="I218" s="800">
        <v>17.44</v>
      </c>
      <c r="J218" s="776">
        <v>4</v>
      </c>
      <c r="K218" s="894">
        <f>J218*I218</f>
        <v>69.76</v>
      </c>
    </row>
    <row r="219" spans="1:11" ht="12.75">
      <c r="A219" s="798" t="s">
        <v>192</v>
      </c>
      <c r="B219" s="799" t="s">
        <v>193</v>
      </c>
      <c r="C219" s="776"/>
      <c r="D219" s="776"/>
      <c r="E219" s="776"/>
      <c r="F219" s="776"/>
      <c r="G219" s="776" t="s">
        <v>172</v>
      </c>
      <c r="H219" s="776"/>
      <c r="I219" s="800">
        <v>15.25</v>
      </c>
      <c r="J219" s="776">
        <v>4</v>
      </c>
      <c r="K219" s="894">
        <f>J219*I219</f>
        <v>61</v>
      </c>
    </row>
    <row r="220" spans="1:11" ht="13.5" thickBot="1">
      <c r="A220" s="801"/>
      <c r="B220" s="802" t="s">
        <v>194</v>
      </c>
      <c r="C220" s="803"/>
      <c r="D220" s="803"/>
      <c r="E220" s="803"/>
      <c r="F220" s="803"/>
      <c r="G220" s="803"/>
      <c r="H220" s="803"/>
      <c r="I220" s="803"/>
      <c r="J220" s="803"/>
      <c r="K220" s="838">
        <f>SUM(K217:K219)</f>
        <v>5216.91</v>
      </c>
    </row>
    <row r="221" spans="1:11" ht="12.75" customHeight="1">
      <c r="A221" s="769" t="s">
        <v>1196</v>
      </c>
      <c r="B221" s="985" t="s">
        <v>1168</v>
      </c>
      <c r="C221" s="985"/>
      <c r="D221" s="985"/>
      <c r="E221" s="985"/>
      <c r="F221" s="985"/>
      <c r="G221" s="985"/>
      <c r="H221" s="985"/>
      <c r="I221" s="985"/>
      <c r="J221" s="985"/>
      <c r="K221" s="891" t="s">
        <v>164</v>
      </c>
    </row>
    <row r="222" spans="1:11" ht="12.75">
      <c r="A222" s="774" t="s">
        <v>163</v>
      </c>
      <c r="B222" s="775" t="s">
        <v>28</v>
      </c>
      <c r="C222" s="776"/>
      <c r="D222" s="776"/>
      <c r="E222" s="776"/>
      <c r="F222" s="776"/>
      <c r="G222" s="775" t="s">
        <v>164</v>
      </c>
      <c r="H222" s="776"/>
      <c r="I222" s="777" t="s">
        <v>165</v>
      </c>
      <c r="J222" s="777" t="s">
        <v>166</v>
      </c>
      <c r="K222" s="778" t="s">
        <v>167</v>
      </c>
    </row>
    <row r="223" spans="1:11" ht="12.75">
      <c r="A223" s="795" t="s">
        <v>1138</v>
      </c>
      <c r="B223" s="892" t="s">
        <v>1168</v>
      </c>
      <c r="C223" s="806"/>
      <c r="D223" s="806"/>
      <c r="E223" s="806"/>
      <c r="F223" s="806"/>
      <c r="G223" s="892" t="s">
        <v>164</v>
      </c>
      <c r="H223" s="806"/>
      <c r="I223" s="800">
        <v>3621.01</v>
      </c>
      <c r="J223" s="893">
        <v>1</v>
      </c>
      <c r="K223" s="894">
        <f>J223*I223</f>
        <v>3621.01</v>
      </c>
    </row>
    <row r="224" spans="1:11" ht="12.75">
      <c r="A224" s="808" t="s">
        <v>1164</v>
      </c>
      <c r="B224" s="799" t="s">
        <v>1163</v>
      </c>
      <c r="C224" s="776"/>
      <c r="D224" s="776"/>
      <c r="E224" s="776"/>
      <c r="F224" s="776"/>
      <c r="G224" s="776" t="s">
        <v>172</v>
      </c>
      <c r="H224" s="776"/>
      <c r="I224" s="800">
        <v>17.44</v>
      </c>
      <c r="J224" s="776">
        <v>3</v>
      </c>
      <c r="K224" s="894">
        <f>J224*I224</f>
        <v>52.32</v>
      </c>
    </row>
    <row r="225" spans="1:11" ht="12.75">
      <c r="A225" s="798" t="s">
        <v>192</v>
      </c>
      <c r="B225" s="799" t="s">
        <v>193</v>
      </c>
      <c r="C225" s="776"/>
      <c r="D225" s="776"/>
      <c r="E225" s="776"/>
      <c r="F225" s="776"/>
      <c r="G225" s="776" t="s">
        <v>172</v>
      </c>
      <c r="H225" s="776"/>
      <c r="I225" s="800">
        <v>15.25</v>
      </c>
      <c r="J225" s="776">
        <v>3</v>
      </c>
      <c r="K225" s="894">
        <f>J225*I225</f>
        <v>45.75</v>
      </c>
    </row>
    <row r="226" spans="1:11" ht="13.5" thickBot="1">
      <c r="A226" s="801"/>
      <c r="B226" s="802" t="s">
        <v>194</v>
      </c>
      <c r="C226" s="803"/>
      <c r="D226" s="803"/>
      <c r="E226" s="803"/>
      <c r="F226" s="803"/>
      <c r="G226" s="803"/>
      <c r="H226" s="803"/>
      <c r="I226" s="803"/>
      <c r="J226" s="803"/>
      <c r="K226" s="838">
        <f>SUM(K223:K225)</f>
        <v>3719.08</v>
      </c>
    </row>
    <row r="227" spans="1:11" ht="12.75">
      <c r="A227" s="769" t="s">
        <v>1197</v>
      </c>
      <c r="B227" s="985" t="s">
        <v>1166</v>
      </c>
      <c r="C227" s="985"/>
      <c r="D227" s="985"/>
      <c r="E227" s="985"/>
      <c r="F227" s="985"/>
      <c r="G227" s="985"/>
      <c r="H227" s="985"/>
      <c r="I227" s="985"/>
      <c r="J227" s="985"/>
      <c r="K227" s="891" t="s">
        <v>164</v>
      </c>
    </row>
    <row r="228" spans="1:11" ht="12.75">
      <c r="A228" s="774" t="s">
        <v>163</v>
      </c>
      <c r="B228" s="775" t="s">
        <v>28</v>
      </c>
      <c r="C228" s="776"/>
      <c r="D228" s="776"/>
      <c r="E228" s="776"/>
      <c r="F228" s="776"/>
      <c r="G228" s="775" t="s">
        <v>164</v>
      </c>
      <c r="H228" s="776"/>
      <c r="I228" s="777" t="s">
        <v>165</v>
      </c>
      <c r="J228" s="777" t="s">
        <v>166</v>
      </c>
      <c r="K228" s="778" t="s">
        <v>167</v>
      </c>
    </row>
    <row r="229" spans="1:11" ht="12.75">
      <c r="A229" s="795" t="s">
        <v>1138</v>
      </c>
      <c r="B229" s="892" t="s">
        <v>1166</v>
      </c>
      <c r="C229" s="806"/>
      <c r="D229" s="806"/>
      <c r="E229" s="806"/>
      <c r="F229" s="806"/>
      <c r="G229" s="892" t="s">
        <v>164</v>
      </c>
      <c r="H229" s="806"/>
      <c r="I229" s="800">
        <v>4157.77</v>
      </c>
      <c r="J229" s="893">
        <v>1</v>
      </c>
      <c r="K229" s="894">
        <f>J229*I229</f>
        <v>4157.77</v>
      </c>
    </row>
    <row r="230" spans="1:11" ht="12.75">
      <c r="A230" s="808" t="s">
        <v>1164</v>
      </c>
      <c r="B230" s="799" t="s">
        <v>1163</v>
      </c>
      <c r="C230" s="776"/>
      <c r="D230" s="776"/>
      <c r="E230" s="776"/>
      <c r="F230" s="776"/>
      <c r="G230" s="776" t="s">
        <v>172</v>
      </c>
      <c r="H230" s="776"/>
      <c r="I230" s="800">
        <v>17.44</v>
      </c>
      <c r="J230" s="776">
        <v>3</v>
      </c>
      <c r="K230" s="894">
        <f>J230*I230</f>
        <v>52.32</v>
      </c>
    </row>
    <row r="231" spans="1:11" ht="12.75">
      <c r="A231" s="798" t="s">
        <v>192</v>
      </c>
      <c r="B231" s="799" t="s">
        <v>193</v>
      </c>
      <c r="C231" s="776"/>
      <c r="D231" s="776"/>
      <c r="E231" s="776"/>
      <c r="F231" s="776"/>
      <c r="G231" s="776" t="s">
        <v>172</v>
      </c>
      <c r="H231" s="776"/>
      <c r="I231" s="800">
        <v>15.25</v>
      </c>
      <c r="J231" s="776">
        <v>3</v>
      </c>
      <c r="K231" s="894">
        <f>J231*I231</f>
        <v>45.75</v>
      </c>
    </row>
    <row r="232" spans="1:11" ht="13.5" thickBot="1">
      <c r="A232" s="801"/>
      <c r="B232" s="802" t="s">
        <v>194</v>
      </c>
      <c r="C232" s="803"/>
      <c r="D232" s="803"/>
      <c r="E232" s="803"/>
      <c r="F232" s="803"/>
      <c r="G232" s="803"/>
      <c r="H232" s="803"/>
      <c r="I232" s="803"/>
      <c r="J232" s="803"/>
      <c r="K232" s="838">
        <f>SUM(K229:K231)</f>
        <v>4255.84</v>
      </c>
    </row>
    <row r="233" spans="1:11" ht="12.75">
      <c r="A233" s="769" t="s">
        <v>1198</v>
      </c>
      <c r="B233" s="985" t="s">
        <v>1169</v>
      </c>
      <c r="C233" s="985"/>
      <c r="D233" s="985"/>
      <c r="E233" s="985"/>
      <c r="F233" s="985"/>
      <c r="G233" s="985"/>
      <c r="H233" s="985"/>
      <c r="I233" s="985"/>
      <c r="J233" s="985"/>
      <c r="K233" s="891" t="s">
        <v>164</v>
      </c>
    </row>
    <row r="234" spans="1:11" ht="12.75">
      <c r="A234" s="774" t="s">
        <v>163</v>
      </c>
      <c r="B234" s="775" t="s">
        <v>28</v>
      </c>
      <c r="C234" s="776"/>
      <c r="D234" s="776"/>
      <c r="E234" s="776"/>
      <c r="F234" s="776"/>
      <c r="G234" s="775" t="s">
        <v>164</v>
      </c>
      <c r="H234" s="776"/>
      <c r="I234" s="777" t="s">
        <v>165</v>
      </c>
      <c r="J234" s="777" t="s">
        <v>166</v>
      </c>
      <c r="K234" s="778" t="s">
        <v>167</v>
      </c>
    </row>
    <row r="235" spans="1:11" ht="12.75">
      <c r="A235" s="795" t="s">
        <v>1138</v>
      </c>
      <c r="B235" s="892" t="s">
        <v>1169</v>
      </c>
      <c r="C235" s="806"/>
      <c r="D235" s="806"/>
      <c r="E235" s="806"/>
      <c r="F235" s="806"/>
      <c r="G235" s="892" t="s">
        <v>164</v>
      </c>
      <c r="H235" s="806"/>
      <c r="I235" s="800">
        <v>3576.46</v>
      </c>
      <c r="J235" s="893">
        <v>1</v>
      </c>
      <c r="K235" s="894">
        <f>J235*I235</f>
        <v>3576.46</v>
      </c>
    </row>
    <row r="236" spans="1:11" ht="12.75">
      <c r="A236" s="808" t="s">
        <v>1164</v>
      </c>
      <c r="B236" s="799" t="s">
        <v>1163</v>
      </c>
      <c r="C236" s="776"/>
      <c r="D236" s="776"/>
      <c r="E236" s="776"/>
      <c r="F236" s="776"/>
      <c r="G236" s="776" t="s">
        <v>172</v>
      </c>
      <c r="H236" s="776"/>
      <c r="I236" s="800">
        <v>17.44</v>
      </c>
      <c r="J236" s="776">
        <v>3</v>
      </c>
      <c r="K236" s="894">
        <f>J236*I236</f>
        <v>52.32</v>
      </c>
    </row>
    <row r="237" spans="1:11" ht="12.75">
      <c r="A237" s="798" t="s">
        <v>192</v>
      </c>
      <c r="B237" s="799" t="s">
        <v>193</v>
      </c>
      <c r="C237" s="776"/>
      <c r="D237" s="776"/>
      <c r="E237" s="776"/>
      <c r="F237" s="776"/>
      <c r="G237" s="776" t="s">
        <v>172</v>
      </c>
      <c r="H237" s="776"/>
      <c r="I237" s="800">
        <v>15.25</v>
      </c>
      <c r="J237" s="776">
        <v>3</v>
      </c>
      <c r="K237" s="894">
        <f>J237*I237</f>
        <v>45.75</v>
      </c>
    </row>
    <row r="238" spans="1:11" ht="13.5" thickBot="1">
      <c r="A238" s="801"/>
      <c r="B238" s="802" t="s">
        <v>194</v>
      </c>
      <c r="C238" s="803"/>
      <c r="D238" s="803"/>
      <c r="E238" s="803"/>
      <c r="F238" s="803"/>
      <c r="G238" s="803"/>
      <c r="H238" s="803"/>
      <c r="I238" s="803"/>
      <c r="J238" s="803"/>
      <c r="K238" s="838">
        <f>SUM(K235:K237)</f>
        <v>3674.53</v>
      </c>
    </row>
    <row r="239" spans="1:11" ht="12.75">
      <c r="A239" s="769" t="s">
        <v>1199</v>
      </c>
      <c r="B239" s="985" t="s">
        <v>1170</v>
      </c>
      <c r="C239" s="985"/>
      <c r="D239" s="985"/>
      <c r="E239" s="985"/>
      <c r="F239" s="985"/>
      <c r="G239" s="985"/>
      <c r="H239" s="985"/>
      <c r="I239" s="985"/>
      <c r="J239" s="985"/>
      <c r="K239" s="891" t="s">
        <v>164</v>
      </c>
    </row>
    <row r="240" spans="1:11" ht="12.75">
      <c r="A240" s="774" t="s">
        <v>163</v>
      </c>
      <c r="B240" s="775" t="s">
        <v>28</v>
      </c>
      <c r="C240" s="776"/>
      <c r="D240" s="776"/>
      <c r="E240" s="776"/>
      <c r="F240" s="776"/>
      <c r="G240" s="775" t="s">
        <v>164</v>
      </c>
      <c r="H240" s="776"/>
      <c r="I240" s="777" t="s">
        <v>165</v>
      </c>
      <c r="J240" s="777" t="s">
        <v>166</v>
      </c>
      <c r="K240" s="778" t="s">
        <v>167</v>
      </c>
    </row>
    <row r="241" spans="1:11" ht="12.75">
      <c r="A241" s="795" t="s">
        <v>1138</v>
      </c>
      <c r="B241" s="892" t="s">
        <v>1170</v>
      </c>
      <c r="C241" s="806"/>
      <c r="D241" s="806"/>
      <c r="E241" s="806"/>
      <c r="F241" s="806"/>
      <c r="G241" s="892" t="s">
        <v>164</v>
      </c>
      <c r="H241" s="806"/>
      <c r="I241" s="800">
        <v>261.72</v>
      </c>
      <c r="J241" s="893">
        <v>1</v>
      </c>
      <c r="K241" s="894">
        <f>J241*I241</f>
        <v>261.72</v>
      </c>
    </row>
    <row r="242" spans="1:11" ht="12.75">
      <c r="A242" s="808" t="s">
        <v>1164</v>
      </c>
      <c r="B242" s="799" t="s">
        <v>1163</v>
      </c>
      <c r="C242" s="776"/>
      <c r="D242" s="776"/>
      <c r="E242" s="776"/>
      <c r="F242" s="776"/>
      <c r="G242" s="776" t="s">
        <v>172</v>
      </c>
      <c r="H242" s="776"/>
      <c r="I242" s="800">
        <v>17.44</v>
      </c>
      <c r="J242" s="776">
        <v>1</v>
      </c>
      <c r="K242" s="894">
        <f>J242*I242</f>
        <v>17.44</v>
      </c>
    </row>
    <row r="243" spans="1:11" ht="13.5" thickBot="1">
      <c r="A243" s="801"/>
      <c r="B243" s="802" t="s">
        <v>194</v>
      </c>
      <c r="C243" s="803"/>
      <c r="D243" s="803"/>
      <c r="E243" s="803"/>
      <c r="F243" s="803"/>
      <c r="G243" s="803"/>
      <c r="H243" s="803"/>
      <c r="I243" s="803"/>
      <c r="J243" s="803"/>
      <c r="K243" s="838">
        <f>SUM(K241:K242)</f>
        <v>279.16</v>
      </c>
    </row>
    <row r="244" spans="1:11" ht="12.75">
      <c r="A244" s="769" t="s">
        <v>1200</v>
      </c>
      <c r="B244" s="985" t="s">
        <v>1171</v>
      </c>
      <c r="C244" s="985"/>
      <c r="D244" s="985"/>
      <c r="E244" s="985"/>
      <c r="F244" s="985"/>
      <c r="G244" s="985"/>
      <c r="H244" s="985"/>
      <c r="I244" s="985"/>
      <c r="J244" s="985"/>
      <c r="K244" s="891" t="s">
        <v>164</v>
      </c>
    </row>
    <row r="245" spans="1:11" ht="12.75">
      <c r="A245" s="774" t="s">
        <v>163</v>
      </c>
      <c r="B245" s="775" t="s">
        <v>28</v>
      </c>
      <c r="C245" s="776"/>
      <c r="D245" s="776"/>
      <c r="E245" s="776"/>
      <c r="F245" s="776"/>
      <c r="G245" s="775" t="s">
        <v>164</v>
      </c>
      <c r="H245" s="776"/>
      <c r="I245" s="777" t="s">
        <v>165</v>
      </c>
      <c r="J245" s="777" t="s">
        <v>166</v>
      </c>
      <c r="K245" s="778" t="s">
        <v>167</v>
      </c>
    </row>
    <row r="246" spans="1:11" ht="12.75">
      <c r="A246" s="795" t="s">
        <v>1138</v>
      </c>
      <c r="B246" s="892" t="s">
        <v>1171</v>
      </c>
      <c r="C246" s="806"/>
      <c r="D246" s="806"/>
      <c r="E246" s="806"/>
      <c r="F246" s="806"/>
      <c r="G246" s="892" t="s">
        <v>164</v>
      </c>
      <c r="H246" s="806"/>
      <c r="I246" s="800">
        <v>2989.38</v>
      </c>
      <c r="J246" s="893">
        <v>1</v>
      </c>
      <c r="K246" s="894">
        <f>J246*I246</f>
        <v>2989.38</v>
      </c>
    </row>
    <row r="247" spans="1:11" ht="12.75">
      <c r="A247" s="808" t="s">
        <v>1164</v>
      </c>
      <c r="B247" s="799" t="s">
        <v>1163</v>
      </c>
      <c r="C247" s="776"/>
      <c r="D247" s="776"/>
      <c r="E247" s="776"/>
      <c r="F247" s="776"/>
      <c r="G247" s="776" t="s">
        <v>172</v>
      </c>
      <c r="H247" s="776"/>
      <c r="I247" s="800">
        <v>17.44</v>
      </c>
      <c r="J247" s="776">
        <v>1</v>
      </c>
      <c r="K247" s="894">
        <f>J247*I247</f>
        <v>17.44</v>
      </c>
    </row>
    <row r="248" spans="1:11" ht="12.75">
      <c r="A248" s="798" t="s">
        <v>192</v>
      </c>
      <c r="B248" s="799" t="s">
        <v>193</v>
      </c>
      <c r="C248" s="776"/>
      <c r="D248" s="776"/>
      <c r="E248" s="776"/>
      <c r="F248" s="776"/>
      <c r="G248" s="776" t="s">
        <v>172</v>
      </c>
      <c r="H248" s="776"/>
      <c r="I248" s="800">
        <v>15.25</v>
      </c>
      <c r="J248" s="776">
        <v>1</v>
      </c>
      <c r="K248" s="894">
        <f>J248*I248</f>
        <v>15.25</v>
      </c>
    </row>
    <row r="249" spans="1:11" ht="13.5" thickBot="1">
      <c r="A249" s="801"/>
      <c r="B249" s="802" t="s">
        <v>194</v>
      </c>
      <c r="C249" s="803"/>
      <c r="D249" s="803"/>
      <c r="E249" s="803"/>
      <c r="F249" s="803"/>
      <c r="G249" s="803"/>
      <c r="H249" s="803"/>
      <c r="I249" s="803"/>
      <c r="J249" s="803"/>
      <c r="K249" s="838">
        <f>SUM(K246:K248)</f>
        <v>3022.07</v>
      </c>
    </row>
    <row r="250" spans="1:11" ht="12.75">
      <c r="A250" s="769" t="s">
        <v>1201</v>
      </c>
      <c r="B250" s="985" t="s">
        <v>1172</v>
      </c>
      <c r="C250" s="985"/>
      <c r="D250" s="985"/>
      <c r="E250" s="985"/>
      <c r="F250" s="985"/>
      <c r="G250" s="985"/>
      <c r="H250" s="985"/>
      <c r="I250" s="985"/>
      <c r="J250" s="985"/>
      <c r="K250" s="891" t="s">
        <v>164</v>
      </c>
    </row>
    <row r="251" spans="1:11" ht="12.75">
      <c r="A251" s="774" t="s">
        <v>163</v>
      </c>
      <c r="B251" s="775" t="s">
        <v>28</v>
      </c>
      <c r="C251" s="776"/>
      <c r="D251" s="776"/>
      <c r="E251" s="776"/>
      <c r="F251" s="776"/>
      <c r="G251" s="775" t="s">
        <v>164</v>
      </c>
      <c r="H251" s="776"/>
      <c r="I251" s="777" t="s">
        <v>165</v>
      </c>
      <c r="J251" s="777" t="s">
        <v>166</v>
      </c>
      <c r="K251" s="778" t="s">
        <v>167</v>
      </c>
    </row>
    <row r="252" spans="1:11" ht="12.75">
      <c r="A252" s="795" t="s">
        <v>1138</v>
      </c>
      <c r="B252" s="892" t="s">
        <v>1172</v>
      </c>
      <c r="C252" s="806"/>
      <c r="D252" s="806"/>
      <c r="E252" s="806"/>
      <c r="F252" s="806"/>
      <c r="G252" s="892" t="s">
        <v>164</v>
      </c>
      <c r="H252" s="806"/>
      <c r="I252" s="800">
        <v>450.74</v>
      </c>
      <c r="J252" s="893">
        <v>1</v>
      </c>
      <c r="K252" s="894">
        <f>J252*I252</f>
        <v>450.74</v>
      </c>
    </row>
    <row r="253" spans="1:11" ht="12.75">
      <c r="A253" s="808" t="s">
        <v>1164</v>
      </c>
      <c r="B253" s="799" t="s">
        <v>1163</v>
      </c>
      <c r="C253" s="776"/>
      <c r="D253" s="776"/>
      <c r="E253" s="776"/>
      <c r="F253" s="776"/>
      <c r="G253" s="776" t="s">
        <v>172</v>
      </c>
      <c r="H253" s="776"/>
      <c r="I253" s="800">
        <v>17.44</v>
      </c>
      <c r="J253" s="776">
        <v>1</v>
      </c>
      <c r="K253" s="894">
        <f>J253*I253</f>
        <v>17.44</v>
      </c>
    </row>
    <row r="254" spans="1:11" ht="13.5" thickBot="1">
      <c r="A254" s="801"/>
      <c r="B254" s="802" t="s">
        <v>194</v>
      </c>
      <c r="C254" s="803"/>
      <c r="D254" s="803"/>
      <c r="E254" s="803"/>
      <c r="F254" s="803"/>
      <c r="G254" s="803"/>
      <c r="H254" s="803"/>
      <c r="I254" s="803"/>
      <c r="J254" s="803"/>
      <c r="K254" s="838">
        <f>SUM(K252:K253)</f>
        <v>468.18</v>
      </c>
    </row>
    <row r="255" spans="1:11" ht="12.75">
      <c r="A255" s="769" t="s">
        <v>1202</v>
      </c>
      <c r="B255" s="985" t="s">
        <v>1173</v>
      </c>
      <c r="C255" s="985"/>
      <c r="D255" s="985"/>
      <c r="E255" s="985"/>
      <c r="F255" s="985"/>
      <c r="G255" s="985"/>
      <c r="H255" s="985"/>
      <c r="I255" s="985"/>
      <c r="J255" s="985"/>
      <c r="K255" s="891" t="s">
        <v>164</v>
      </c>
    </row>
    <row r="256" spans="1:11" ht="12.75">
      <c r="A256" s="774" t="s">
        <v>163</v>
      </c>
      <c r="B256" s="775" t="s">
        <v>28</v>
      </c>
      <c r="C256" s="776"/>
      <c r="D256" s="776"/>
      <c r="E256" s="776"/>
      <c r="F256" s="776"/>
      <c r="G256" s="775" t="s">
        <v>164</v>
      </c>
      <c r="H256" s="776"/>
      <c r="I256" s="777" t="s">
        <v>165</v>
      </c>
      <c r="J256" s="777" t="s">
        <v>166</v>
      </c>
      <c r="K256" s="778" t="s">
        <v>167</v>
      </c>
    </row>
    <row r="257" spans="1:11" ht="12.75">
      <c r="A257" s="795" t="s">
        <v>1138</v>
      </c>
      <c r="B257" s="892" t="s">
        <v>1173</v>
      </c>
      <c r="C257" s="806"/>
      <c r="D257" s="806"/>
      <c r="E257" s="806"/>
      <c r="F257" s="806"/>
      <c r="G257" s="892" t="s">
        <v>164</v>
      </c>
      <c r="H257" s="806"/>
      <c r="I257" s="800">
        <v>167.57</v>
      </c>
      <c r="J257" s="893">
        <v>1</v>
      </c>
      <c r="K257" s="894">
        <f>J257*I257</f>
        <v>167.57</v>
      </c>
    </row>
    <row r="258" spans="1:11" ht="12.75">
      <c r="A258" s="808" t="s">
        <v>1164</v>
      </c>
      <c r="B258" s="799" t="s">
        <v>1163</v>
      </c>
      <c r="C258" s="776"/>
      <c r="D258" s="776"/>
      <c r="E258" s="776"/>
      <c r="F258" s="776"/>
      <c r="G258" s="776" t="s">
        <v>172</v>
      </c>
      <c r="H258" s="776"/>
      <c r="I258" s="800">
        <v>17.44</v>
      </c>
      <c r="J258" s="776">
        <v>1</v>
      </c>
      <c r="K258" s="894">
        <f>J258*I258</f>
        <v>17.44</v>
      </c>
    </row>
    <row r="259" spans="1:11" ht="13.5" thickBot="1">
      <c r="A259" s="801"/>
      <c r="B259" s="802" t="s">
        <v>194</v>
      </c>
      <c r="C259" s="803"/>
      <c r="D259" s="803"/>
      <c r="E259" s="803"/>
      <c r="F259" s="803"/>
      <c r="G259" s="803"/>
      <c r="H259" s="803"/>
      <c r="I259" s="803"/>
      <c r="J259" s="803"/>
      <c r="K259" s="838">
        <f>SUM(K250:K251)</f>
        <v>0</v>
      </c>
    </row>
    <row r="260" spans="1:11" ht="12.75">
      <c r="A260" s="769" t="s">
        <v>1204</v>
      </c>
      <c r="B260" s="985" t="s">
        <v>1205</v>
      </c>
      <c r="C260" s="985"/>
      <c r="D260" s="985"/>
      <c r="E260" s="985"/>
      <c r="F260" s="985"/>
      <c r="G260" s="985"/>
      <c r="H260" s="985"/>
      <c r="I260" s="985"/>
      <c r="J260" s="985"/>
      <c r="K260" s="804" t="s">
        <v>164</v>
      </c>
    </row>
    <row r="261" spans="1:11" ht="12.75">
      <c r="A261" s="774" t="s">
        <v>1094</v>
      </c>
      <c r="B261" s="775" t="s">
        <v>28</v>
      </c>
      <c r="C261" s="776"/>
      <c r="D261" s="776"/>
      <c r="E261" s="776"/>
      <c r="F261" s="776"/>
      <c r="G261" s="775" t="s">
        <v>164</v>
      </c>
      <c r="H261" s="776"/>
      <c r="I261" s="777" t="s">
        <v>165</v>
      </c>
      <c r="J261" s="777" t="s">
        <v>166</v>
      </c>
      <c r="K261" s="778" t="s">
        <v>167</v>
      </c>
    </row>
    <row r="262" spans="1:11" ht="12.75">
      <c r="A262" s="798" t="s">
        <v>1207</v>
      </c>
      <c r="B262" s="799" t="s">
        <v>1206</v>
      </c>
      <c r="C262" s="776"/>
      <c r="D262" s="776"/>
      <c r="E262" s="776"/>
      <c r="F262" s="776"/>
      <c r="G262" s="776" t="s">
        <v>172</v>
      </c>
      <c r="H262" s="776"/>
      <c r="I262" s="800">
        <v>21.5</v>
      </c>
      <c r="J262" s="776">
        <v>8</v>
      </c>
      <c r="K262" s="783">
        <f>J262*I262</f>
        <v>172</v>
      </c>
    </row>
    <row r="263" spans="1:11" ht="12.75">
      <c r="A263" s="798" t="s">
        <v>192</v>
      </c>
      <c r="B263" s="799" t="s">
        <v>193</v>
      </c>
      <c r="C263" s="776"/>
      <c r="D263" s="776"/>
      <c r="E263" s="776"/>
      <c r="F263" s="776"/>
      <c r="G263" s="776" t="s">
        <v>172</v>
      </c>
      <c r="H263" s="776"/>
      <c r="I263" s="800">
        <v>15.24</v>
      </c>
      <c r="J263" s="776">
        <v>16</v>
      </c>
      <c r="K263" s="783">
        <f>J263*I263</f>
        <v>243.84</v>
      </c>
    </row>
    <row r="264" spans="1:11" ht="13.5" thickBot="1">
      <c r="A264" s="801"/>
      <c r="B264" s="802" t="s">
        <v>194</v>
      </c>
      <c r="C264" s="803"/>
      <c r="D264" s="803"/>
      <c r="E264" s="803"/>
      <c r="F264" s="803"/>
      <c r="G264" s="803"/>
      <c r="H264" s="803"/>
      <c r="I264" s="803"/>
      <c r="J264" s="803"/>
      <c r="K264" s="789">
        <f>SUM(K262:K263)</f>
        <v>415.84</v>
      </c>
    </row>
  </sheetData>
  <sheetProtection password="8C31" sheet="1"/>
  <mergeCells count="54">
    <mergeCell ref="B260:J260"/>
    <mergeCell ref="B255:J255"/>
    <mergeCell ref="B151:J151"/>
    <mergeCell ref="B158:J158"/>
    <mergeCell ref="B97:F97"/>
    <mergeCell ref="C198:G198"/>
    <mergeCell ref="C202:G202"/>
    <mergeCell ref="B221:J221"/>
    <mergeCell ref="B119:J119"/>
    <mergeCell ref="B127:J127"/>
    <mergeCell ref="B215:J215"/>
    <mergeCell ref="B227:J227"/>
    <mergeCell ref="B233:J233"/>
    <mergeCell ref="B63:J63"/>
    <mergeCell ref="B69:J69"/>
    <mergeCell ref="B75:J75"/>
    <mergeCell ref="B81:J81"/>
    <mergeCell ref="B87:J87"/>
    <mergeCell ref="X213:Y213"/>
    <mergeCell ref="H174:I174"/>
    <mergeCell ref="B175:F175"/>
    <mergeCell ref="H176:I176"/>
    <mergeCell ref="B135:J135"/>
    <mergeCell ref="A203:A207"/>
    <mergeCell ref="N208:Y208"/>
    <mergeCell ref="B208:J208"/>
    <mergeCell ref="B179:I179"/>
    <mergeCell ref="B244:J244"/>
    <mergeCell ref="X209:Y209"/>
    <mergeCell ref="X211:Y211"/>
    <mergeCell ref="B239:J239"/>
    <mergeCell ref="N212:R212"/>
    <mergeCell ref="X212:Y212"/>
    <mergeCell ref="N213:T213"/>
    <mergeCell ref="B49:J49"/>
    <mergeCell ref="B56:J56"/>
    <mergeCell ref="H172:I172"/>
    <mergeCell ref="H175:I175"/>
    <mergeCell ref="B250:J250"/>
    <mergeCell ref="B173:F173"/>
    <mergeCell ref="H173:I173"/>
    <mergeCell ref="B174:F174"/>
    <mergeCell ref="B172:F172"/>
    <mergeCell ref="B143:J143"/>
    <mergeCell ref="B176:F176"/>
    <mergeCell ref="B93:J93"/>
    <mergeCell ref="B38:J38"/>
    <mergeCell ref="B106:J106"/>
    <mergeCell ref="B15:K15"/>
    <mergeCell ref="B28:J28"/>
    <mergeCell ref="B33:J33"/>
    <mergeCell ref="B43:J43"/>
    <mergeCell ref="B165:J165"/>
    <mergeCell ref="B100:J100"/>
  </mergeCells>
  <printOptions/>
  <pageMargins left="0.5118110236220472" right="0.5118110236220472" top="0.7874015748031497" bottom="0.7874015748031497" header="0.31496062992125984" footer="0.31496062992125984"/>
  <pageSetup horizontalDpi="600" verticalDpi="600" orientation="portrait" paperSize="9" scale="83" r:id="rId1"/>
  <rowBreaks count="2" manualBreakCount="2">
    <brk id="181" max="10" man="1"/>
    <brk id="235" max="10" man="1"/>
  </rowBreaks>
</worksheet>
</file>

<file path=xl/worksheets/sheet2.xml><?xml version="1.0" encoding="utf-8"?>
<worksheet xmlns="http://schemas.openxmlformats.org/spreadsheetml/2006/main" xmlns:r="http://schemas.openxmlformats.org/officeDocument/2006/relationships">
  <dimension ref="A1:AH29"/>
  <sheetViews>
    <sheetView showGridLines="0" showZeros="0" zoomScalePageLayoutView="0" workbookViewId="0" topLeftCell="A1">
      <selection activeCell="K21" sqref="K21"/>
    </sheetView>
  </sheetViews>
  <sheetFormatPr defaultColWidth="11.421875" defaultRowHeight="12.75"/>
  <cols>
    <col min="1" max="1" width="5.8515625" style="1" customWidth="1"/>
    <col min="2" max="2" width="25.140625" style="1" customWidth="1"/>
    <col min="3" max="3" width="5.140625" style="1" customWidth="1"/>
    <col min="4" max="4" width="8.7109375" style="1" bestFit="1" customWidth="1"/>
    <col min="5" max="5" width="9.140625" style="1" customWidth="1"/>
    <col min="6" max="6" width="9.421875" style="1" customWidth="1"/>
    <col min="7" max="7" width="12.28125" style="1" customWidth="1"/>
    <col min="8" max="33" width="2.7109375" style="36" customWidth="1"/>
    <col min="34" max="35" width="11.421875" style="36" customWidth="1"/>
    <col min="36" max="16384" width="11.421875" style="1" customWidth="1"/>
  </cols>
  <sheetData>
    <row r="1" spans="1:34" ht="16.5" customHeight="1" thickBot="1">
      <c r="A1" s="28" t="s">
        <v>1</v>
      </c>
      <c r="B1" s="5"/>
      <c r="C1" s="5"/>
      <c r="D1" s="5"/>
      <c r="E1" s="5"/>
      <c r="F1" s="5"/>
      <c r="G1" s="6"/>
      <c r="H1" s="40"/>
      <c r="I1" s="40"/>
      <c r="J1" s="40"/>
      <c r="K1" s="40"/>
      <c r="L1" s="40"/>
      <c r="M1" s="40"/>
      <c r="N1" s="40"/>
      <c r="O1" s="40"/>
      <c r="P1" s="40"/>
      <c r="Q1" s="39"/>
      <c r="R1" s="39"/>
      <c r="S1" s="39"/>
      <c r="T1" s="39"/>
      <c r="U1" s="39"/>
      <c r="V1" s="39"/>
      <c r="W1" s="39"/>
      <c r="X1" s="39"/>
      <c r="Y1" s="39"/>
      <c r="Z1" s="39"/>
      <c r="AA1" s="39"/>
      <c r="AB1" s="39"/>
      <c r="AC1" s="39"/>
      <c r="AD1" s="39"/>
      <c r="AE1" s="39"/>
      <c r="AF1" s="39"/>
      <c r="AG1" s="39"/>
      <c r="AH1" s="39"/>
    </row>
    <row r="2" spans="1:7" ht="21.75" customHeight="1" thickTop="1">
      <c r="A2" s="26"/>
      <c r="B2" s="27"/>
      <c r="C2" s="27"/>
      <c r="D2" s="27"/>
      <c r="E2" s="27"/>
      <c r="F2" s="27"/>
      <c r="G2" s="27"/>
    </row>
    <row r="3" spans="1:7" ht="21" customHeight="1">
      <c r="A3" s="26"/>
      <c r="B3" s="27"/>
      <c r="C3" s="27"/>
      <c r="D3" s="27"/>
      <c r="E3" s="27"/>
      <c r="F3" s="27"/>
      <c r="G3" s="27"/>
    </row>
    <row r="4" spans="1:7" ht="25.5" customHeight="1" thickBot="1">
      <c r="A4" s="4"/>
      <c r="B4" s="4"/>
      <c r="C4" s="4"/>
      <c r="D4" s="4"/>
      <c r="E4" s="4"/>
      <c r="F4" s="4"/>
      <c r="G4" s="4"/>
    </row>
    <row r="5" spans="1:7" ht="13.5" thickBot="1">
      <c r="A5" s="69" t="s">
        <v>2</v>
      </c>
      <c r="B5" s="70" t="s">
        <v>3</v>
      </c>
      <c r="C5" s="71" t="s">
        <v>4</v>
      </c>
      <c r="D5" s="72" t="s">
        <v>5</v>
      </c>
      <c r="E5" s="73" t="s">
        <v>6</v>
      </c>
      <c r="F5" s="73" t="s">
        <v>7</v>
      </c>
      <c r="G5" s="74" t="s">
        <v>8</v>
      </c>
    </row>
    <row r="6" spans="1:7" ht="12.75">
      <c r="A6" s="75" t="s">
        <v>9</v>
      </c>
      <c r="B6" s="76" t="s">
        <v>10</v>
      </c>
      <c r="C6" s="77"/>
      <c r="D6" s="77"/>
      <c r="E6" s="78"/>
      <c r="F6" s="79"/>
      <c r="G6" s="80"/>
    </row>
    <row r="7" spans="1:7" ht="12.75">
      <c r="A7" s="81" t="s">
        <v>11</v>
      </c>
      <c r="B7" s="82" t="s">
        <v>12</v>
      </c>
      <c r="C7" s="83" t="s">
        <v>13</v>
      </c>
      <c r="D7" s="84">
        <v>1</v>
      </c>
      <c r="E7" s="288">
        <v>1</v>
      </c>
      <c r="F7" s="85">
        <f>+D7*E7</f>
        <v>1</v>
      </c>
      <c r="G7" s="86"/>
    </row>
    <row r="8" spans="1:7" ht="12.75">
      <c r="A8" s="87" t="s">
        <v>14</v>
      </c>
      <c r="B8" s="82" t="s">
        <v>15</v>
      </c>
      <c r="C8" s="83" t="s">
        <v>16</v>
      </c>
      <c r="D8" s="84">
        <v>2</v>
      </c>
      <c r="E8" s="288">
        <v>2</v>
      </c>
      <c r="F8" s="85">
        <f>+D8*E8</f>
        <v>4</v>
      </c>
      <c r="G8" s="86"/>
    </row>
    <row r="9" spans="1:7" ht="12.75">
      <c r="A9" s="87" t="s">
        <v>17</v>
      </c>
      <c r="B9" s="82" t="s">
        <v>18</v>
      </c>
      <c r="C9" s="83" t="s">
        <v>13</v>
      </c>
      <c r="D9" s="84">
        <v>3</v>
      </c>
      <c r="E9" s="288">
        <v>3</v>
      </c>
      <c r="F9" s="85">
        <f>+D9*E9</f>
        <v>9</v>
      </c>
      <c r="G9" s="86"/>
    </row>
    <row r="10" spans="1:34" ht="12.75">
      <c r="A10" s="87" t="s">
        <v>19</v>
      </c>
      <c r="B10" s="82" t="s">
        <v>20</v>
      </c>
      <c r="C10" s="83" t="s">
        <v>21</v>
      </c>
      <c r="D10" s="84">
        <v>4</v>
      </c>
      <c r="E10" s="288">
        <v>4</v>
      </c>
      <c r="F10" s="85">
        <f>+D10*E10</f>
        <v>16</v>
      </c>
      <c r="G10" s="86"/>
      <c r="H10" s="60"/>
      <c r="I10" s="60"/>
      <c r="J10" s="60"/>
      <c r="K10" s="60"/>
      <c r="L10" s="60"/>
      <c r="M10" s="60"/>
      <c r="N10" s="39"/>
      <c r="O10" s="39"/>
      <c r="P10" s="39"/>
      <c r="Q10" s="39"/>
      <c r="R10" s="39"/>
      <c r="S10" s="39"/>
      <c r="T10" s="39"/>
      <c r="U10" s="39"/>
      <c r="V10" s="39"/>
      <c r="W10" s="39"/>
      <c r="X10" s="39"/>
      <c r="Y10" s="39"/>
      <c r="Z10" s="39"/>
      <c r="AA10" s="39"/>
      <c r="AB10" s="39"/>
      <c r="AC10" s="39"/>
      <c r="AD10" s="39"/>
      <c r="AE10" s="39"/>
      <c r="AF10" s="39"/>
      <c r="AG10" s="39"/>
      <c r="AH10" s="61"/>
    </row>
    <row r="11" spans="1:34" ht="13.5" thickBot="1">
      <c r="A11" s="88"/>
      <c r="B11" s="89" t="s">
        <v>22</v>
      </c>
      <c r="C11" s="90"/>
      <c r="D11" s="90"/>
      <c r="E11" s="91"/>
      <c r="F11" s="91"/>
      <c r="G11" s="92">
        <f>SUM(F7:F10)</f>
        <v>30</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2"/>
    </row>
    <row r="12" spans="1:34" ht="6" customHeight="1" thickBot="1">
      <c r="A12" s="93"/>
      <c r="B12" s="93"/>
      <c r="C12" s="93"/>
      <c r="D12" s="93"/>
      <c r="E12" s="93"/>
      <c r="F12" s="93"/>
      <c r="G12" s="93"/>
      <c r="H12" s="55"/>
      <c r="I12" s="55"/>
      <c r="J12" s="55"/>
      <c r="K12" s="55"/>
      <c r="L12" s="55"/>
      <c r="M12" s="57"/>
      <c r="N12" s="58"/>
      <c r="O12" s="58"/>
      <c r="P12" s="58"/>
      <c r="Q12" s="58"/>
      <c r="R12" s="58"/>
      <c r="S12" s="58"/>
      <c r="T12" s="58"/>
      <c r="U12" s="58"/>
      <c r="V12" s="58"/>
      <c r="W12" s="59"/>
      <c r="X12" s="56"/>
      <c r="Y12" s="55"/>
      <c r="Z12" s="56"/>
      <c r="AA12" s="56"/>
      <c r="AB12" s="56"/>
      <c r="AC12" s="56"/>
      <c r="AD12" s="56"/>
      <c r="AE12" s="56"/>
      <c r="AF12" s="56"/>
      <c r="AG12" s="51"/>
      <c r="AH12" s="63"/>
    </row>
    <row r="13" spans="1:34" ht="6" customHeight="1" thickBot="1">
      <c r="A13" s="94"/>
      <c r="B13" s="95"/>
      <c r="C13" s="77"/>
      <c r="D13" s="77"/>
      <c r="E13" s="96"/>
      <c r="F13" s="96"/>
      <c r="G13" s="97"/>
      <c r="H13" s="7"/>
      <c r="I13" s="7"/>
      <c r="J13" s="7"/>
      <c r="K13" s="7"/>
      <c r="L13" s="7"/>
      <c r="M13" s="7"/>
      <c r="N13" s="64"/>
      <c r="O13" s="34"/>
      <c r="P13" s="7"/>
      <c r="Q13" s="7"/>
      <c r="R13" s="7"/>
      <c r="S13" s="7"/>
      <c r="T13" s="7"/>
      <c r="U13" s="7"/>
      <c r="V13" s="7"/>
      <c r="W13" s="7"/>
      <c r="X13" s="64"/>
      <c r="Y13" s="34"/>
      <c r="Z13" s="7"/>
      <c r="AA13" s="7"/>
      <c r="AB13" s="7"/>
      <c r="AC13" s="7"/>
      <c r="AD13" s="7"/>
      <c r="AE13" s="7"/>
      <c r="AF13" s="7"/>
      <c r="AG13" s="7"/>
      <c r="AH13" s="65"/>
    </row>
    <row r="14" spans="1:34" ht="13.5" thickBot="1">
      <c r="A14" s="98"/>
      <c r="B14" s="99" t="s">
        <v>23</v>
      </c>
      <c r="C14" s="100"/>
      <c r="D14" s="101"/>
      <c r="E14" s="102"/>
      <c r="F14" s="103"/>
      <c r="G14" s="104">
        <f>SUM(G11)</f>
        <v>30</v>
      </c>
      <c r="H14" s="51"/>
      <c r="I14" s="51"/>
      <c r="J14" s="51"/>
      <c r="K14" s="51"/>
      <c r="L14" s="51"/>
      <c r="M14" s="51"/>
      <c r="N14" s="169"/>
      <c r="O14" s="51"/>
      <c r="P14" s="51"/>
      <c r="Q14" s="51"/>
      <c r="R14" s="51"/>
      <c r="S14" s="51"/>
      <c r="T14" s="51"/>
      <c r="U14" s="51"/>
      <c r="V14" s="51"/>
      <c r="W14" s="51"/>
      <c r="X14" s="169"/>
      <c r="Y14" s="51"/>
      <c r="Z14" s="51"/>
      <c r="AA14" s="51"/>
      <c r="AB14" s="51"/>
      <c r="AC14" s="51"/>
      <c r="AD14" s="51"/>
      <c r="AE14" s="51"/>
      <c r="AF14" s="51"/>
      <c r="AG14" s="51"/>
      <c r="AH14" s="66"/>
    </row>
    <row r="15" spans="1:7" ht="6" customHeight="1" thickBot="1">
      <c r="A15" s="98"/>
      <c r="B15" s="105"/>
      <c r="C15" s="106"/>
      <c r="D15" s="106"/>
      <c r="E15" s="103"/>
      <c r="F15" s="103"/>
      <c r="G15" s="107"/>
    </row>
    <row r="16" spans="1:34" ht="13.5" thickBot="1">
      <c r="A16" s="98"/>
      <c r="B16" s="99" t="s">
        <v>152</v>
      </c>
      <c r="C16" s="108"/>
      <c r="D16" s="333">
        <f>'Ajuda 04'!Y20/100</f>
        <v>0</v>
      </c>
      <c r="E16" s="109"/>
      <c r="F16" s="103"/>
      <c r="G16" s="104">
        <f>+D16*G14</f>
        <v>0</v>
      </c>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67"/>
    </row>
    <row r="17" spans="1:34" ht="6" customHeight="1" thickBot="1">
      <c r="A17" s="98"/>
      <c r="B17" s="110"/>
      <c r="C17" s="111"/>
      <c r="D17" s="323"/>
      <c r="E17" s="103"/>
      <c r="F17" s="103"/>
      <c r="G17" s="107"/>
      <c r="H17" s="7"/>
      <c r="I17" s="7"/>
      <c r="J17" s="7"/>
      <c r="K17" s="7"/>
      <c r="L17" s="7"/>
      <c r="M17" s="7"/>
      <c r="N17" s="34"/>
      <c r="O17" s="7"/>
      <c r="P17" s="7"/>
      <c r="Q17" s="7"/>
      <c r="R17" s="7"/>
      <c r="S17" s="7"/>
      <c r="T17" s="7"/>
      <c r="U17" s="7"/>
      <c r="V17" s="7"/>
      <c r="W17" s="7"/>
      <c r="X17" s="34"/>
      <c r="Y17" s="7"/>
      <c r="Z17" s="7"/>
      <c r="AA17" s="7"/>
      <c r="AB17" s="7"/>
      <c r="AC17" s="7"/>
      <c r="AD17" s="7"/>
      <c r="AE17" s="7"/>
      <c r="AF17" s="7"/>
      <c r="AG17" s="7"/>
      <c r="AH17" s="65"/>
    </row>
    <row r="18" spans="1:34" ht="13.5" thickBot="1">
      <c r="A18" s="98"/>
      <c r="B18" s="99" t="s">
        <v>24</v>
      </c>
      <c r="C18" s="100"/>
      <c r="D18" s="101"/>
      <c r="E18" s="102"/>
      <c r="F18" s="112"/>
      <c r="G18" s="104">
        <f>+G14+G16</f>
        <v>30</v>
      </c>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68"/>
    </row>
    <row r="19" spans="1:34" ht="6" customHeight="1" thickBot="1">
      <c r="A19" s="113"/>
      <c r="B19" s="114"/>
      <c r="C19" s="115"/>
      <c r="D19" s="90"/>
      <c r="E19" s="91"/>
      <c r="F19" s="91"/>
      <c r="G19" s="116"/>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68"/>
    </row>
    <row r="20" spans="1:34" ht="12.75">
      <c r="A20" s="31" t="s">
        <v>25</v>
      </c>
      <c r="H20" s="7"/>
      <c r="I20" s="7"/>
      <c r="J20" s="7"/>
      <c r="K20" s="7"/>
      <c r="L20" s="7"/>
      <c r="M20" s="7"/>
      <c r="N20" s="34"/>
      <c r="O20" s="7"/>
      <c r="P20" s="7"/>
      <c r="Q20" s="7"/>
      <c r="R20" s="7"/>
      <c r="S20" s="7"/>
      <c r="T20" s="7"/>
      <c r="U20" s="7"/>
      <c r="V20" s="7"/>
      <c r="W20" s="7"/>
      <c r="X20" s="34"/>
      <c r="Y20" s="7"/>
      <c r="Z20" s="7"/>
      <c r="AA20" s="7"/>
      <c r="AB20" s="7"/>
      <c r="AC20" s="7"/>
      <c r="AD20" s="7"/>
      <c r="AE20" s="7"/>
      <c r="AF20" s="7"/>
      <c r="AG20" s="7"/>
      <c r="AH20" s="65"/>
    </row>
    <row r="21" spans="1:34" ht="12.75">
      <c r="A21" s="31" t="s">
        <v>26</v>
      </c>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68"/>
    </row>
    <row r="22" spans="1:34" ht="12.75">
      <c r="A22" s="31" t="s">
        <v>27</v>
      </c>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68"/>
    </row>
    <row r="23" spans="8:34" ht="12.75">
      <c r="H23" s="7"/>
      <c r="I23" s="7"/>
      <c r="J23" s="7"/>
      <c r="K23" s="7"/>
      <c r="L23" s="7"/>
      <c r="M23" s="7"/>
      <c r="N23" s="34"/>
      <c r="O23" s="7"/>
      <c r="P23" s="7"/>
      <c r="Q23" s="7"/>
      <c r="R23" s="7"/>
      <c r="S23" s="7"/>
      <c r="T23" s="7"/>
      <c r="U23" s="7"/>
      <c r="V23" s="7"/>
      <c r="W23" s="7"/>
      <c r="X23" s="34"/>
      <c r="Y23" s="7"/>
      <c r="Z23" s="7"/>
      <c r="AA23" s="7"/>
      <c r="AB23" s="7"/>
      <c r="AC23" s="7"/>
      <c r="AD23" s="7"/>
      <c r="AE23" s="7"/>
      <c r="AF23" s="7"/>
      <c r="AG23" s="7"/>
      <c r="AH23" s="65"/>
    </row>
    <row r="24" spans="8:34" ht="12.75">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40"/>
    </row>
    <row r="28" ht="12.75">
      <c r="G28" s="23"/>
    </row>
    <row r="29" ht="12.75">
      <c r="B29" s="24"/>
    </row>
  </sheetData>
  <sheetProtection password="8C31" sheet="1" objects="1" scenarios="1"/>
  <printOptions horizontalCentered="1" verticalCentered="1"/>
  <pageMargins left="0.5905511811023623" right="0" top="0" bottom="0.5905511811023623" header="0.5118110236220472" footer="0.5118110236220472"/>
  <pageSetup horizontalDpi="180" verticalDpi="180" orientation="landscape"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AH29"/>
  <sheetViews>
    <sheetView showGridLines="0" showZeros="0" zoomScalePageLayoutView="0" workbookViewId="0" topLeftCell="A1">
      <selection activeCell="W31" sqref="W31"/>
    </sheetView>
  </sheetViews>
  <sheetFormatPr defaultColWidth="11.421875" defaultRowHeight="12.75"/>
  <cols>
    <col min="1" max="34" width="2.8515625" style="1" customWidth="1"/>
    <col min="35" max="16384" width="11.421875" style="36" customWidth="1"/>
  </cols>
  <sheetData>
    <row r="1" spans="1:34" ht="13.5" customHeight="1">
      <c r="A1" s="132"/>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4"/>
    </row>
    <row r="2" spans="1:34" ht="13.5" customHeight="1">
      <c r="A2" s="135"/>
      <c r="B2" s="121"/>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3"/>
      <c r="AH2" s="136"/>
    </row>
    <row r="3" spans="1:34" ht="13.5" customHeight="1">
      <c r="A3" s="135"/>
      <c r="B3" s="124"/>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125"/>
      <c r="AH3" s="136"/>
    </row>
    <row r="4" spans="1:34" ht="13.5" customHeight="1">
      <c r="A4" s="135"/>
      <c r="B4" s="124"/>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125"/>
      <c r="AH4" s="136"/>
    </row>
    <row r="5" spans="1:34" ht="13.5" customHeight="1">
      <c r="A5" s="135"/>
      <c r="B5" s="12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125"/>
      <c r="AH5" s="136"/>
    </row>
    <row r="6" spans="1:34" ht="13.5" customHeight="1">
      <c r="A6" s="135"/>
      <c r="B6" s="124"/>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125"/>
      <c r="AH6" s="136"/>
    </row>
    <row r="7" spans="1:34" ht="13.5" customHeight="1">
      <c r="A7" s="135"/>
      <c r="B7" s="124"/>
      <c r="C7" s="41"/>
      <c r="D7" s="41"/>
      <c r="E7" s="41"/>
      <c r="F7" s="41"/>
      <c r="G7" s="41"/>
      <c r="H7" s="41"/>
      <c r="I7" s="41"/>
      <c r="J7" s="41"/>
      <c r="K7" s="41"/>
      <c r="L7" s="41"/>
      <c r="M7" s="163"/>
      <c r="N7" s="120"/>
      <c r="O7" s="118"/>
      <c r="P7" s="47"/>
      <c r="Q7" s="47"/>
      <c r="R7" s="120"/>
      <c r="S7" s="120"/>
      <c r="T7" s="120"/>
      <c r="U7" s="120"/>
      <c r="V7" s="120"/>
      <c r="W7" s="120"/>
      <c r="X7" s="120"/>
      <c r="Y7" s="120"/>
      <c r="Z7" s="120"/>
      <c r="AA7" s="120"/>
      <c r="AB7" s="120"/>
      <c r="AC7" s="120"/>
      <c r="AD7" s="120"/>
      <c r="AE7" s="120"/>
      <c r="AF7" s="120"/>
      <c r="AG7" s="126"/>
      <c r="AH7" s="136"/>
    </row>
    <row r="8" spans="1:34" ht="9" customHeight="1">
      <c r="A8" s="135"/>
      <c r="B8" s="124"/>
      <c r="C8" s="41"/>
      <c r="D8" s="41"/>
      <c r="E8" s="41"/>
      <c r="F8" s="41"/>
      <c r="G8" s="41"/>
      <c r="H8" s="41"/>
      <c r="I8" s="41"/>
      <c r="J8" s="41"/>
      <c r="K8" s="41"/>
      <c r="L8" s="41"/>
      <c r="M8" s="41"/>
      <c r="N8" s="120"/>
      <c r="O8" s="118"/>
      <c r="P8" s="120"/>
      <c r="Q8" s="120"/>
      <c r="R8" s="120"/>
      <c r="S8" s="120"/>
      <c r="T8" s="120"/>
      <c r="U8" s="120"/>
      <c r="V8" s="120"/>
      <c r="W8" s="120"/>
      <c r="X8" s="120"/>
      <c r="Y8" s="120"/>
      <c r="Z8" s="120"/>
      <c r="AA8" s="120"/>
      <c r="AB8" s="120"/>
      <c r="AC8" s="120"/>
      <c r="AD8" s="120"/>
      <c r="AE8" s="120"/>
      <c r="AF8" s="120"/>
      <c r="AG8" s="126"/>
      <c r="AH8" s="136"/>
    </row>
    <row r="9" spans="1:34" ht="9" customHeight="1">
      <c r="A9" s="135"/>
      <c r="B9" s="124"/>
      <c r="C9" s="41"/>
      <c r="D9" s="41"/>
      <c r="E9" s="41"/>
      <c r="F9" s="41"/>
      <c r="G9" s="41"/>
      <c r="H9" s="41"/>
      <c r="I9" s="41"/>
      <c r="J9" s="41"/>
      <c r="K9" s="41"/>
      <c r="L9" s="41"/>
      <c r="M9" s="41"/>
      <c r="N9" s="120"/>
      <c r="O9" s="118"/>
      <c r="P9" s="120"/>
      <c r="Q9" s="120"/>
      <c r="R9" s="120"/>
      <c r="S9" s="120"/>
      <c r="T9" s="120"/>
      <c r="U9" s="120"/>
      <c r="V9" s="120"/>
      <c r="W9" s="120"/>
      <c r="X9" s="120"/>
      <c r="Y9" s="120"/>
      <c r="Z9" s="120"/>
      <c r="AA9" s="120"/>
      <c r="AB9" s="120"/>
      <c r="AC9" s="120"/>
      <c r="AD9" s="120"/>
      <c r="AE9" s="120"/>
      <c r="AF9" s="120"/>
      <c r="AG9" s="126"/>
      <c r="AH9" s="136"/>
    </row>
    <row r="10" spans="1:34" ht="13.5" customHeight="1">
      <c r="A10" s="137"/>
      <c r="B10" s="124"/>
      <c r="C10" s="41"/>
      <c r="D10" s="41"/>
      <c r="E10" s="41"/>
      <c r="F10" s="41"/>
      <c r="G10" s="41"/>
      <c r="H10" s="41"/>
      <c r="I10" s="41"/>
      <c r="J10" s="41"/>
      <c r="K10" s="41"/>
      <c r="L10" s="41"/>
      <c r="M10" s="41"/>
      <c r="N10" s="120"/>
      <c r="O10" s="118"/>
      <c r="P10" s="120"/>
      <c r="Q10" s="120"/>
      <c r="R10" s="120"/>
      <c r="S10" s="120"/>
      <c r="T10" s="120"/>
      <c r="U10" s="120"/>
      <c r="V10" s="120"/>
      <c r="W10" s="120"/>
      <c r="X10" s="120"/>
      <c r="Y10" s="120"/>
      <c r="Z10" s="120"/>
      <c r="AA10" s="120"/>
      <c r="AB10" s="120"/>
      <c r="AC10" s="120"/>
      <c r="AD10" s="120"/>
      <c r="AE10" s="120"/>
      <c r="AF10" s="120"/>
      <c r="AG10" s="126"/>
      <c r="AH10" s="138"/>
    </row>
    <row r="11" spans="1:34" ht="13.5" customHeight="1">
      <c r="A11" s="137"/>
      <c r="B11" s="124"/>
      <c r="AF11" s="120"/>
      <c r="AG11" s="126"/>
      <c r="AH11" s="139"/>
    </row>
    <row r="12" spans="1:34" ht="13.5" customHeight="1">
      <c r="A12" s="140"/>
      <c r="B12" s="124"/>
      <c r="AF12" s="117"/>
      <c r="AG12" s="127"/>
      <c r="AH12" s="141"/>
    </row>
    <row r="13" spans="1:34" ht="13.5" customHeight="1">
      <c r="A13" s="140"/>
      <c r="B13" s="124"/>
      <c r="AF13" s="117"/>
      <c r="AG13" s="127"/>
      <c r="AH13" s="142"/>
    </row>
    <row r="14" spans="1:34" ht="13.5" customHeight="1">
      <c r="A14" s="140"/>
      <c r="B14" s="124"/>
      <c r="AF14" s="117"/>
      <c r="AG14" s="127"/>
      <c r="AH14" s="142"/>
    </row>
    <row r="15" spans="1:34" ht="13.5" customHeight="1">
      <c r="A15" s="140"/>
      <c r="B15" s="124"/>
      <c r="AF15" s="117"/>
      <c r="AG15" s="127"/>
      <c r="AH15" s="143"/>
    </row>
    <row r="16" spans="1:34" ht="13.5" customHeight="1">
      <c r="A16" s="135"/>
      <c r="B16" s="164"/>
      <c r="C16" s="254" t="s">
        <v>28</v>
      </c>
      <c r="D16" s="244"/>
      <c r="E16" s="244"/>
      <c r="F16" s="244"/>
      <c r="G16" s="244"/>
      <c r="H16" s="244"/>
      <c r="I16" s="244"/>
      <c r="J16" s="244"/>
      <c r="K16" s="260"/>
      <c r="L16" s="241" t="s">
        <v>29</v>
      </c>
      <c r="M16" s="242"/>
      <c r="N16" s="242"/>
      <c r="O16" s="242"/>
      <c r="P16" s="243"/>
      <c r="Q16" s="242"/>
      <c r="R16" s="242"/>
      <c r="S16" s="242"/>
      <c r="T16" s="242"/>
      <c r="U16" s="242"/>
      <c r="V16" s="242"/>
      <c r="W16" s="242"/>
      <c r="X16" s="242"/>
      <c r="Y16" s="242"/>
      <c r="Z16" s="242"/>
      <c r="AA16" s="242"/>
      <c r="AB16" s="254" t="s">
        <v>7</v>
      </c>
      <c r="AC16" s="244"/>
      <c r="AD16" s="244"/>
      <c r="AE16" s="244"/>
      <c r="AF16" s="245"/>
      <c r="AG16" s="125"/>
      <c r="AH16" s="136"/>
    </row>
    <row r="17" spans="1:34" ht="13.5" customHeight="1">
      <c r="A17" s="144"/>
      <c r="B17" s="124"/>
      <c r="C17" s="255" t="s">
        <v>30</v>
      </c>
      <c r="D17" s="131"/>
      <c r="E17" s="131"/>
      <c r="F17" s="131"/>
      <c r="G17" s="131"/>
      <c r="H17" s="131"/>
      <c r="I17" s="131"/>
      <c r="J17" s="131"/>
      <c r="K17" s="38"/>
      <c r="L17" s="255" t="s">
        <v>31</v>
      </c>
      <c r="M17" s="238"/>
      <c r="N17" s="239"/>
      <c r="O17" s="240"/>
      <c r="P17" s="257">
        <v>60</v>
      </c>
      <c r="Q17" s="131"/>
      <c r="R17" s="131"/>
      <c r="S17" s="131"/>
      <c r="T17" s="255" t="s">
        <v>32</v>
      </c>
      <c r="U17" s="258"/>
      <c r="V17" s="131"/>
      <c r="W17" s="131"/>
      <c r="X17" s="255" t="s">
        <v>33</v>
      </c>
      <c r="Y17" s="131"/>
      <c r="Z17" s="131"/>
      <c r="AA17" s="131"/>
      <c r="AB17" s="237"/>
      <c r="AC17" s="236"/>
      <c r="AD17" s="236"/>
      <c r="AE17" s="236"/>
      <c r="AF17" s="152"/>
      <c r="AG17" s="128"/>
      <c r="AH17" s="143"/>
    </row>
    <row r="18" spans="1:34" ht="13.5" customHeight="1">
      <c r="A18" s="145"/>
      <c r="B18" s="124"/>
      <c r="C18" s="246" t="str">
        <f>'Ajuda 01'!A6</f>
        <v>01</v>
      </c>
      <c r="D18" s="223"/>
      <c r="E18" s="224"/>
      <c r="F18" s="224"/>
      <c r="G18" s="224"/>
      <c r="H18" s="224"/>
      <c r="I18" s="224"/>
      <c r="J18" s="224"/>
      <c r="K18" s="32"/>
      <c r="L18" s="230"/>
      <c r="M18" s="224"/>
      <c r="N18" s="232"/>
      <c r="O18" s="233"/>
      <c r="P18" s="234"/>
      <c r="Q18" s="235"/>
      <c r="R18" s="235"/>
      <c r="S18" s="235"/>
      <c r="T18" s="234"/>
      <c r="U18" s="235"/>
      <c r="V18" s="235"/>
      <c r="W18" s="235"/>
      <c r="X18" s="234"/>
      <c r="Y18" s="225"/>
      <c r="Z18" s="225"/>
      <c r="AA18" s="225"/>
      <c r="AB18" s="231"/>
      <c r="AC18" s="225"/>
      <c r="AD18" s="226"/>
      <c r="AE18" s="225"/>
      <c r="AF18" s="227"/>
      <c r="AG18" s="128"/>
      <c r="AH18" s="142"/>
    </row>
    <row r="19" spans="1:34" ht="13.5" customHeight="1">
      <c r="A19" s="144"/>
      <c r="B19" s="124"/>
      <c r="C19" s="259" t="str">
        <f>'Ajuda 01'!B6</f>
        <v>SERVIÇOS PRELIMINARES</v>
      </c>
      <c r="D19" s="247"/>
      <c r="E19" s="248"/>
      <c r="F19" s="248"/>
      <c r="G19" s="248"/>
      <c r="H19" s="248"/>
      <c r="I19" s="248"/>
      <c r="J19" s="248"/>
      <c r="K19" s="38"/>
      <c r="L19" s="256">
        <f>'Ajuda 01'!$G$11*'Ajuda 02'!L20</f>
        <v>7.5</v>
      </c>
      <c r="M19" s="249"/>
      <c r="N19" s="252"/>
      <c r="O19" s="253"/>
      <c r="P19" s="256">
        <f>'Ajuda 01'!$G$11*'Ajuda 02'!P20</f>
        <v>7.5</v>
      </c>
      <c r="Q19" s="249"/>
      <c r="R19" s="249"/>
      <c r="S19" s="249"/>
      <c r="T19" s="256">
        <f>'Ajuda 01'!$G$11*'Ajuda 02'!T20</f>
        <v>7.5</v>
      </c>
      <c r="U19" s="249"/>
      <c r="V19" s="249"/>
      <c r="W19" s="249"/>
      <c r="X19" s="256">
        <f>'Ajuda 01'!$G$11*'Ajuda 02'!X20</f>
        <v>7.5</v>
      </c>
      <c r="Y19" s="249"/>
      <c r="Z19" s="249"/>
      <c r="AA19" s="249"/>
      <c r="AB19" s="256">
        <f>SUM(L19:AA19)</f>
        <v>30</v>
      </c>
      <c r="AC19" s="249"/>
      <c r="AD19" s="250"/>
      <c r="AE19" s="249"/>
      <c r="AF19" s="251"/>
      <c r="AG19" s="128"/>
      <c r="AH19" s="143"/>
    </row>
    <row r="20" spans="1:34" ht="13.5" customHeight="1">
      <c r="A20" s="146"/>
      <c r="B20" s="124"/>
      <c r="C20" s="228"/>
      <c r="D20" s="229"/>
      <c r="E20" s="229"/>
      <c r="F20" s="229"/>
      <c r="G20" s="229"/>
      <c r="H20" s="229"/>
      <c r="I20" s="229"/>
      <c r="J20" s="229"/>
      <c r="K20" s="10"/>
      <c r="L20" s="266">
        <v>0.25</v>
      </c>
      <c r="M20" s="229"/>
      <c r="N20" s="229"/>
      <c r="O20" s="229"/>
      <c r="P20" s="266">
        <v>0.25</v>
      </c>
      <c r="Q20" s="229"/>
      <c r="R20" s="229"/>
      <c r="S20" s="229"/>
      <c r="T20" s="266">
        <v>0.25</v>
      </c>
      <c r="U20" s="229"/>
      <c r="V20" s="229"/>
      <c r="W20" s="229"/>
      <c r="X20" s="266">
        <v>0.25</v>
      </c>
      <c r="Y20" s="229"/>
      <c r="Z20" s="229"/>
      <c r="AA20" s="229"/>
      <c r="AB20" s="289">
        <f>IF(AB19&lt;&gt;'Ajuda 01'!G11,"VERIFIQUE","")</f>
      </c>
      <c r="AC20" s="290"/>
      <c r="AD20" s="290"/>
      <c r="AE20" s="290"/>
      <c r="AF20" s="291"/>
      <c r="AG20" s="128"/>
      <c r="AH20" s="143"/>
    </row>
    <row r="21" spans="1:34" ht="13.5" customHeight="1">
      <c r="A21" s="144"/>
      <c r="B21" s="129"/>
      <c r="C21" s="130"/>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52"/>
      <c r="AH21" s="142"/>
    </row>
    <row r="22" spans="1:34" ht="13.5" customHeight="1">
      <c r="A22" s="147"/>
      <c r="B22" s="148"/>
      <c r="C22" s="149"/>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1"/>
    </row>
    <row r="23" spans="1:34" ht="12.75">
      <c r="A23" s="48"/>
      <c r="B23" s="49"/>
      <c r="C23" s="50"/>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row>
    <row r="24" spans="1:34" ht="12.75">
      <c r="A24" s="52"/>
      <c r="B24" s="49"/>
      <c r="C24" s="418"/>
      <c r="D24" s="34"/>
      <c r="E24" s="7"/>
      <c r="F24" s="7"/>
      <c r="G24" s="7"/>
      <c r="H24" s="7"/>
      <c r="I24" s="7"/>
      <c r="J24" s="7"/>
      <c r="K24" s="7"/>
      <c r="L24" s="7"/>
      <c r="M24" s="7"/>
      <c r="N24" s="34"/>
      <c r="O24" s="7"/>
      <c r="P24" s="7"/>
      <c r="Q24" s="7"/>
      <c r="R24" s="7"/>
      <c r="S24" s="7"/>
      <c r="T24" s="7"/>
      <c r="U24" s="7"/>
      <c r="V24" s="7"/>
      <c r="W24" s="7"/>
      <c r="X24" s="7"/>
      <c r="Y24" s="7"/>
      <c r="Z24" s="7"/>
      <c r="AA24" s="7"/>
      <c r="AB24" s="7"/>
      <c r="AC24" s="34"/>
      <c r="AD24" s="7"/>
      <c r="AE24" s="7"/>
      <c r="AF24" s="7"/>
      <c r="AG24" s="7"/>
      <c r="AH24" s="7"/>
    </row>
    <row r="25" spans="1:34" ht="12.75">
      <c r="A25" s="48"/>
      <c r="B25" s="49"/>
      <c r="C25" s="53"/>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row>
    <row r="26" spans="1:34" ht="12.75">
      <c r="A26" s="5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2.75">
      <c r="A27" s="5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2.75">
      <c r="A28" s="5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2.7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sheetData>
  <sheetProtection password="8C31" sheet="1"/>
  <printOptions horizontalCentered="1" verticalCentered="1"/>
  <pageMargins left="0.5905511811023623" right="0" top="0" bottom="0.5905511811023623" header="0.5118110236220472" footer="0.5118110236220472"/>
  <pageSetup horizontalDpi="180" verticalDpi="180" orientation="landscape"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AC21"/>
  <sheetViews>
    <sheetView showGridLines="0" zoomScalePageLayoutView="0" workbookViewId="0" topLeftCell="A1">
      <selection activeCell="B20" sqref="B20"/>
    </sheetView>
  </sheetViews>
  <sheetFormatPr defaultColWidth="11.421875" defaultRowHeight="12.75"/>
  <cols>
    <col min="1" max="1" width="2.57421875" style="0" customWidth="1"/>
    <col min="2" max="29" width="2.8515625" style="0" customWidth="1"/>
  </cols>
  <sheetData>
    <row r="1" spans="1:29" ht="15.75">
      <c r="A1" s="132"/>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4"/>
    </row>
    <row r="2" spans="1:29" ht="12.75">
      <c r="A2" s="135"/>
      <c r="B2" s="121" t="s">
        <v>34</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3"/>
      <c r="AC2" s="136"/>
    </row>
    <row r="3" spans="1:29" ht="12.75">
      <c r="A3" s="135"/>
      <c r="B3" s="124" t="s">
        <v>35</v>
      </c>
      <c r="C3" s="41"/>
      <c r="D3" s="41"/>
      <c r="E3" s="41"/>
      <c r="F3" s="41"/>
      <c r="G3" s="41"/>
      <c r="H3" s="41"/>
      <c r="I3" s="41"/>
      <c r="J3" s="41"/>
      <c r="K3" s="41"/>
      <c r="L3" s="41"/>
      <c r="M3" s="41"/>
      <c r="N3" s="41"/>
      <c r="O3" s="41"/>
      <c r="P3" s="41"/>
      <c r="Q3" s="41"/>
      <c r="R3" s="41"/>
      <c r="S3" s="41"/>
      <c r="T3" s="41"/>
      <c r="U3" s="41"/>
      <c r="V3" s="41"/>
      <c r="W3" s="41"/>
      <c r="X3" s="41"/>
      <c r="Y3" s="41"/>
      <c r="Z3" s="41"/>
      <c r="AA3" s="41"/>
      <c r="AB3" s="125"/>
      <c r="AC3" s="136"/>
    </row>
    <row r="4" spans="1:29" ht="12.75">
      <c r="A4" s="135"/>
      <c r="B4" s="124"/>
      <c r="C4" s="41"/>
      <c r="D4" s="41"/>
      <c r="E4" s="41"/>
      <c r="F4" s="41"/>
      <c r="G4" s="41"/>
      <c r="H4" s="41"/>
      <c r="I4" s="41"/>
      <c r="J4" s="41"/>
      <c r="K4" s="41"/>
      <c r="L4" s="41"/>
      <c r="M4" s="41"/>
      <c r="N4" s="41"/>
      <c r="O4" s="41"/>
      <c r="P4" s="41"/>
      <c r="Q4" s="41"/>
      <c r="R4" s="41"/>
      <c r="S4" s="41"/>
      <c r="T4" s="41"/>
      <c r="U4" s="41"/>
      <c r="V4" s="41"/>
      <c r="W4" s="41"/>
      <c r="X4" s="41"/>
      <c r="Y4" s="41"/>
      <c r="Z4" s="41"/>
      <c r="AA4" s="41"/>
      <c r="AB4" s="125"/>
      <c r="AC4" s="136"/>
    </row>
    <row r="5" spans="1:29" ht="12.75">
      <c r="A5" s="135"/>
      <c r="B5" s="124" t="s">
        <v>36</v>
      </c>
      <c r="C5" s="41"/>
      <c r="D5" s="41"/>
      <c r="E5" s="41"/>
      <c r="F5" s="41"/>
      <c r="G5" s="41"/>
      <c r="H5" s="41"/>
      <c r="I5" s="41"/>
      <c r="J5" s="41"/>
      <c r="K5" s="41"/>
      <c r="L5" s="41"/>
      <c r="M5" s="41"/>
      <c r="N5" s="41"/>
      <c r="O5" s="41"/>
      <c r="P5" s="41"/>
      <c r="Q5" s="41"/>
      <c r="R5" s="41"/>
      <c r="S5" s="41"/>
      <c r="T5" s="41"/>
      <c r="U5" s="41"/>
      <c r="V5" s="41"/>
      <c r="W5" s="41"/>
      <c r="X5" s="41"/>
      <c r="Y5" s="41"/>
      <c r="Z5" s="41"/>
      <c r="AA5" s="41"/>
      <c r="AB5" s="125"/>
      <c r="AC5" s="136"/>
    </row>
    <row r="6" spans="1:29" ht="12.75">
      <c r="A6" s="135"/>
      <c r="B6" s="124"/>
      <c r="C6" s="41"/>
      <c r="D6" s="41"/>
      <c r="E6" s="41"/>
      <c r="F6" s="41"/>
      <c r="G6" s="41"/>
      <c r="H6" s="41"/>
      <c r="I6" s="41"/>
      <c r="J6" s="41"/>
      <c r="K6" s="41"/>
      <c r="L6" s="41"/>
      <c r="M6" s="41"/>
      <c r="N6" s="41"/>
      <c r="O6" s="41"/>
      <c r="P6" s="41"/>
      <c r="Q6" s="41"/>
      <c r="R6" s="41"/>
      <c r="S6" s="41"/>
      <c r="T6" s="41"/>
      <c r="U6" s="41"/>
      <c r="V6" s="41"/>
      <c r="W6" s="41"/>
      <c r="X6" s="41"/>
      <c r="Y6" s="41"/>
      <c r="Z6" s="41"/>
      <c r="AA6" s="41"/>
      <c r="AB6" s="125"/>
      <c r="AC6" s="136"/>
    </row>
    <row r="7" spans="1:29" ht="12.75">
      <c r="A7" s="135"/>
      <c r="B7" s="124" t="s">
        <v>37</v>
      </c>
      <c r="C7" s="41"/>
      <c r="D7" s="41"/>
      <c r="E7" s="41"/>
      <c r="F7" s="41"/>
      <c r="G7" s="41"/>
      <c r="H7" s="41" t="s">
        <v>38</v>
      </c>
      <c r="I7" s="41"/>
      <c r="J7" s="41"/>
      <c r="K7" s="41"/>
      <c r="L7" s="41"/>
      <c r="M7" s="163" t="s">
        <v>39</v>
      </c>
      <c r="N7" s="120"/>
      <c r="O7" s="118"/>
      <c r="P7" s="47"/>
      <c r="Q7" s="47"/>
      <c r="R7" s="120"/>
      <c r="S7" s="120"/>
      <c r="T7" s="120"/>
      <c r="U7" s="120"/>
      <c r="V7" s="120"/>
      <c r="W7" s="120"/>
      <c r="X7" s="120"/>
      <c r="Y7" s="120"/>
      <c r="Z7" s="120"/>
      <c r="AA7" s="120"/>
      <c r="AB7" s="126"/>
      <c r="AC7" s="136"/>
    </row>
    <row r="8" spans="1:29" ht="12.75">
      <c r="A8" s="135"/>
      <c r="B8" s="124" t="s">
        <v>40</v>
      </c>
      <c r="C8" s="41"/>
      <c r="D8" s="41"/>
      <c r="E8" s="41"/>
      <c r="F8" s="41"/>
      <c r="G8" s="41"/>
      <c r="H8" s="41" t="s">
        <v>41</v>
      </c>
      <c r="I8" s="41"/>
      <c r="J8" s="41"/>
      <c r="K8" s="41"/>
      <c r="L8" s="41"/>
      <c r="M8" s="41" t="s">
        <v>42</v>
      </c>
      <c r="N8" s="120"/>
      <c r="O8" s="118"/>
      <c r="P8" s="120"/>
      <c r="Q8" s="120"/>
      <c r="R8" s="120"/>
      <c r="S8" s="120"/>
      <c r="T8" s="120"/>
      <c r="U8" s="120"/>
      <c r="V8" s="120"/>
      <c r="W8" s="120"/>
      <c r="X8" s="120"/>
      <c r="Y8" s="120"/>
      <c r="Z8" s="120"/>
      <c r="AA8" s="120"/>
      <c r="AB8" s="126"/>
      <c r="AC8" s="136"/>
    </row>
    <row r="9" spans="1:29" ht="12.75">
      <c r="A9" s="135"/>
      <c r="B9" s="124" t="s">
        <v>43</v>
      </c>
      <c r="C9" s="41"/>
      <c r="D9" s="41"/>
      <c r="E9" s="41"/>
      <c r="F9" s="41"/>
      <c r="G9" s="41"/>
      <c r="H9" s="41" t="s">
        <v>44</v>
      </c>
      <c r="I9" s="41"/>
      <c r="J9" s="41"/>
      <c r="K9" s="41"/>
      <c r="L9" s="41"/>
      <c r="M9" s="41" t="s">
        <v>45</v>
      </c>
      <c r="N9" s="120"/>
      <c r="O9" s="118"/>
      <c r="P9" s="120"/>
      <c r="Q9" s="120"/>
      <c r="R9" s="120"/>
      <c r="S9" s="120"/>
      <c r="T9" s="120"/>
      <c r="U9" s="120"/>
      <c r="V9" s="120"/>
      <c r="W9" s="120"/>
      <c r="X9" s="120"/>
      <c r="Y9" s="120"/>
      <c r="Z9" s="120"/>
      <c r="AA9" s="120"/>
      <c r="AB9" s="126"/>
      <c r="AC9" s="136"/>
    </row>
    <row r="10" spans="1:29" ht="12.75">
      <c r="A10" s="137"/>
      <c r="B10" s="124" t="s">
        <v>46</v>
      </c>
      <c r="C10" s="41"/>
      <c r="D10" s="41"/>
      <c r="E10" s="41"/>
      <c r="F10" s="41"/>
      <c r="G10" s="41"/>
      <c r="H10" s="41" t="s">
        <v>44</v>
      </c>
      <c r="I10" s="41"/>
      <c r="J10" s="41"/>
      <c r="K10" s="41"/>
      <c r="L10" s="41"/>
      <c r="M10" s="41" t="s">
        <v>47</v>
      </c>
      <c r="N10" s="120"/>
      <c r="O10" s="118"/>
      <c r="P10" s="120"/>
      <c r="Q10" s="120"/>
      <c r="R10" s="120"/>
      <c r="S10" s="120"/>
      <c r="T10" s="120"/>
      <c r="U10" s="120"/>
      <c r="V10" s="120"/>
      <c r="W10" s="120"/>
      <c r="X10" s="120"/>
      <c r="Y10" s="120"/>
      <c r="Z10" s="120"/>
      <c r="AA10" s="120"/>
      <c r="AB10" s="126"/>
      <c r="AC10" s="138"/>
    </row>
    <row r="11" spans="1:29" ht="12.75">
      <c r="A11" s="137"/>
      <c r="B11" s="124" t="s">
        <v>48</v>
      </c>
      <c r="C11" s="41"/>
      <c r="D11" s="41"/>
      <c r="E11" s="41"/>
      <c r="F11" s="41"/>
      <c r="G11" s="41"/>
      <c r="H11" s="41" t="s">
        <v>41</v>
      </c>
      <c r="I11" s="41"/>
      <c r="J11" s="41"/>
      <c r="K11" s="41"/>
      <c r="L11" s="41"/>
      <c r="M11" s="41" t="s">
        <v>49</v>
      </c>
      <c r="N11" s="120"/>
      <c r="O11" s="118"/>
      <c r="P11" s="120"/>
      <c r="Q11" s="120"/>
      <c r="R11" s="120"/>
      <c r="S11" s="120"/>
      <c r="T11" s="120"/>
      <c r="U11" s="120"/>
      <c r="V11" s="120"/>
      <c r="W11" s="120"/>
      <c r="X11" s="120"/>
      <c r="Y11" s="120"/>
      <c r="Z11" s="120"/>
      <c r="AA11" s="120"/>
      <c r="AB11" s="126"/>
      <c r="AC11" s="139"/>
    </row>
    <row r="12" spans="1:29" ht="12.75">
      <c r="A12" s="140"/>
      <c r="B12" s="124" t="s">
        <v>50</v>
      </c>
      <c r="C12" s="42"/>
      <c r="D12" s="43"/>
      <c r="E12" s="43"/>
      <c r="F12" s="43"/>
      <c r="G12" s="43"/>
      <c r="H12" s="42" t="s">
        <v>51</v>
      </c>
      <c r="I12" s="43"/>
      <c r="J12" s="43"/>
      <c r="K12" s="43"/>
      <c r="L12" s="43"/>
      <c r="M12" s="168" t="s">
        <v>52</v>
      </c>
      <c r="N12" s="160"/>
      <c r="O12" s="118"/>
      <c r="P12" s="117"/>
      <c r="Q12" s="117"/>
      <c r="R12" s="117"/>
      <c r="S12" s="117"/>
      <c r="T12" s="117"/>
      <c r="U12" s="117"/>
      <c r="V12" s="117"/>
      <c r="W12" s="117"/>
      <c r="X12" s="117"/>
      <c r="Y12" s="117"/>
      <c r="Z12" s="117"/>
      <c r="AA12" s="117"/>
      <c r="AB12" s="127"/>
      <c r="AC12" s="141"/>
    </row>
    <row r="13" spans="1:29" ht="12.75">
      <c r="A13" s="140"/>
      <c r="B13" s="124" t="s">
        <v>53</v>
      </c>
      <c r="C13" s="44"/>
      <c r="D13" s="45"/>
      <c r="E13" s="42"/>
      <c r="F13" s="42"/>
      <c r="G13" s="42"/>
      <c r="H13" s="42" t="s">
        <v>51</v>
      </c>
      <c r="I13" s="42"/>
      <c r="J13" s="42"/>
      <c r="K13" s="42"/>
      <c r="L13" s="42"/>
      <c r="M13" s="161" t="s">
        <v>54</v>
      </c>
      <c r="N13" s="162"/>
      <c r="O13" s="117"/>
      <c r="P13" s="117"/>
      <c r="Q13" s="117"/>
      <c r="R13" s="117"/>
      <c r="S13" s="117"/>
      <c r="T13" s="117"/>
      <c r="U13" s="117"/>
      <c r="V13" s="117"/>
      <c r="W13" s="117"/>
      <c r="X13" s="119"/>
      <c r="Y13" s="117"/>
      <c r="Z13" s="117"/>
      <c r="AA13" s="117"/>
      <c r="AB13" s="127"/>
      <c r="AC13" s="142"/>
    </row>
    <row r="14" spans="1:29" ht="12.75">
      <c r="A14" s="140"/>
      <c r="B14" s="124"/>
      <c r="C14" s="41"/>
      <c r="D14" s="46"/>
      <c r="E14" s="42"/>
      <c r="F14" s="42"/>
      <c r="G14" s="42"/>
      <c r="H14" s="42"/>
      <c r="I14" s="42"/>
      <c r="J14" s="42"/>
      <c r="K14" s="42"/>
      <c r="L14" s="42"/>
      <c r="M14" s="161" t="s">
        <v>55</v>
      </c>
      <c r="N14" s="162"/>
      <c r="O14" s="117"/>
      <c r="P14" s="117"/>
      <c r="Q14" s="117"/>
      <c r="R14" s="117"/>
      <c r="S14" s="117"/>
      <c r="T14" s="117"/>
      <c r="U14" s="117"/>
      <c r="V14" s="117"/>
      <c r="W14" s="117"/>
      <c r="X14" s="119"/>
      <c r="Y14" s="117"/>
      <c r="Z14" s="117"/>
      <c r="AA14" s="117"/>
      <c r="AB14" s="127"/>
      <c r="AC14" s="143"/>
    </row>
    <row r="15" spans="1:29" ht="12.75">
      <c r="A15" s="135"/>
      <c r="B15" s="164" t="s">
        <v>56</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125"/>
      <c r="AC15" s="136"/>
    </row>
    <row r="16" spans="1:29" ht="12.75">
      <c r="A16" s="144"/>
      <c r="B16" s="124" t="s">
        <v>57</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128"/>
      <c r="AC16" s="143"/>
    </row>
    <row r="17" spans="1:29" ht="12.75">
      <c r="A17" s="145"/>
      <c r="B17" s="124" t="s">
        <v>58</v>
      </c>
      <c r="C17" s="41"/>
      <c r="D17" s="42"/>
      <c r="E17" s="42"/>
      <c r="F17" s="42"/>
      <c r="G17" s="42"/>
      <c r="H17" s="42"/>
      <c r="I17" s="42"/>
      <c r="J17" s="42"/>
      <c r="K17" s="42"/>
      <c r="L17" s="42"/>
      <c r="M17" s="42"/>
      <c r="N17" s="42"/>
      <c r="O17" s="42"/>
      <c r="P17" s="42"/>
      <c r="Q17" s="42"/>
      <c r="R17" s="42"/>
      <c r="S17" s="42"/>
      <c r="T17" s="42"/>
      <c r="U17" s="42"/>
      <c r="V17" s="42"/>
      <c r="W17" s="42"/>
      <c r="X17" s="42"/>
      <c r="Y17" s="42"/>
      <c r="Z17" s="42"/>
      <c r="AA17" s="42"/>
      <c r="AB17" s="128"/>
      <c r="AC17" s="142"/>
    </row>
    <row r="18" spans="1:29" ht="12.75">
      <c r="A18" s="144"/>
      <c r="B18" s="124" t="s">
        <v>59</v>
      </c>
      <c r="C18" s="41"/>
      <c r="D18" s="42"/>
      <c r="E18" s="42"/>
      <c r="F18" s="42"/>
      <c r="G18" s="42"/>
      <c r="H18" s="42"/>
      <c r="I18" s="42"/>
      <c r="J18" s="42"/>
      <c r="K18" s="42"/>
      <c r="L18" s="42"/>
      <c r="M18" s="42"/>
      <c r="N18" s="42"/>
      <c r="O18" s="42"/>
      <c r="P18" s="42"/>
      <c r="Q18" s="42"/>
      <c r="R18" s="42"/>
      <c r="S18" s="42"/>
      <c r="T18" s="42"/>
      <c r="U18" s="42"/>
      <c r="V18" s="42"/>
      <c r="W18" s="42"/>
      <c r="X18" s="42"/>
      <c r="Y18" s="42"/>
      <c r="Z18" s="42"/>
      <c r="AA18" s="42"/>
      <c r="AB18" s="128"/>
      <c r="AC18" s="143"/>
    </row>
    <row r="19" spans="1:29" ht="12.75">
      <c r="A19" s="146"/>
      <c r="B19" s="124"/>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128"/>
      <c r="AC19" s="143"/>
    </row>
    <row r="20" spans="1:29" ht="12.75">
      <c r="A20" s="144"/>
      <c r="B20" s="129"/>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52"/>
      <c r="AC20" s="142"/>
    </row>
    <row r="21" spans="1:29" ht="12.75">
      <c r="A21" s="147"/>
      <c r="B21" s="148"/>
      <c r="C21" s="149"/>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1"/>
    </row>
  </sheetData>
  <sheetProtection password="8C31" sheet="1"/>
  <printOptions/>
  <pageMargins left="0.787401575" right="0.787401575" top="0.984251969" bottom="0.984251969" header="0.492125985" footer="0.492125985"/>
  <pageSetup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AF41"/>
  <sheetViews>
    <sheetView showGridLines="0" view="pageBreakPreview" zoomScaleSheetLayoutView="100" zoomScalePageLayoutView="0" workbookViewId="0" topLeftCell="A1">
      <selection activeCell="B40" sqref="B40"/>
    </sheetView>
  </sheetViews>
  <sheetFormatPr defaultColWidth="11.421875" defaultRowHeight="12.75"/>
  <cols>
    <col min="1" max="1" width="2.57421875" style="1" customWidth="1"/>
    <col min="2" max="8" width="2.8515625" style="1" customWidth="1"/>
    <col min="9" max="9" width="4.00390625" style="1" customWidth="1"/>
    <col min="10" max="15" width="2.8515625" style="1" customWidth="1"/>
    <col min="16" max="16" width="2.8515625" style="334" customWidth="1"/>
    <col min="17" max="18" width="2.8515625" style="1" customWidth="1"/>
    <col min="19" max="19" width="10.7109375" style="1" bestFit="1" customWidth="1"/>
    <col min="20" max="24" width="2.8515625" style="1" customWidth="1"/>
    <col min="25" max="25" width="9.7109375" style="1" bestFit="1" customWidth="1"/>
    <col min="26" max="26" width="2.8515625" style="1" customWidth="1"/>
    <col min="27" max="27" width="3.00390625" style="1" customWidth="1"/>
    <col min="28" max="28" width="4.28125" style="1" customWidth="1"/>
    <col min="29" max="29" width="2.8515625" style="1" customWidth="1"/>
    <col min="30" max="16384" width="11.421875" style="1" customWidth="1"/>
  </cols>
  <sheetData>
    <row r="1" spans="1:29" ht="15.75">
      <c r="A1" s="469"/>
      <c r="B1" s="133"/>
      <c r="C1" s="133"/>
      <c r="D1" s="133"/>
      <c r="E1" s="133"/>
      <c r="F1" s="133"/>
      <c r="G1" s="133"/>
      <c r="H1" s="133"/>
      <c r="I1" s="133"/>
      <c r="J1" s="133"/>
      <c r="K1" s="133"/>
      <c r="L1" s="133"/>
      <c r="M1" s="133"/>
      <c r="N1" s="133"/>
      <c r="O1" s="133"/>
      <c r="P1" s="317"/>
      <c r="Q1" s="133"/>
      <c r="R1" s="133"/>
      <c r="S1" s="133"/>
      <c r="T1" s="133"/>
      <c r="U1" s="133"/>
      <c r="V1" s="133"/>
      <c r="W1" s="133"/>
      <c r="X1" s="133"/>
      <c r="Y1" s="133"/>
      <c r="Z1" s="133"/>
      <c r="AA1" s="133"/>
      <c r="AB1" s="133"/>
      <c r="AC1" s="134"/>
    </row>
    <row r="2" spans="1:29" ht="12.75">
      <c r="A2" s="135"/>
      <c r="B2" s="297" t="s">
        <v>132</v>
      </c>
      <c r="C2" s="298"/>
      <c r="D2" s="298"/>
      <c r="E2" s="298"/>
      <c r="F2" s="298"/>
      <c r="G2" s="298"/>
      <c r="H2" s="298"/>
      <c r="I2" s="298"/>
      <c r="J2" s="298"/>
      <c r="K2" s="298"/>
      <c r="L2" s="298"/>
      <c r="M2" s="298"/>
      <c r="N2" s="298"/>
      <c r="O2" s="298"/>
      <c r="P2" s="318"/>
      <c r="Q2" s="298"/>
      <c r="R2" s="298"/>
      <c r="S2" s="298"/>
      <c r="T2" s="298"/>
      <c r="U2" s="298"/>
      <c r="V2" s="298"/>
      <c r="W2" s="298"/>
      <c r="X2" s="298"/>
      <c r="Y2" s="298"/>
      <c r="Z2" s="298"/>
      <c r="AA2" s="298"/>
      <c r="AB2" s="299"/>
      <c r="AC2" s="136"/>
    </row>
    <row r="3" spans="1:29" ht="12.75">
      <c r="A3" s="135"/>
      <c r="B3" s="470" t="s">
        <v>149</v>
      </c>
      <c r="C3" s="471"/>
      <c r="D3" s="471"/>
      <c r="E3" s="471"/>
      <c r="F3" s="471"/>
      <c r="G3" s="471"/>
      <c r="H3" s="471"/>
      <c r="I3" s="471"/>
      <c r="J3" s="471"/>
      <c r="K3" s="471"/>
      <c r="L3" s="471"/>
      <c r="M3" s="471"/>
      <c r="N3" s="471"/>
      <c r="O3" s="471"/>
      <c r="P3" s="472"/>
      <c r="Q3" s="471"/>
      <c r="R3" s="471"/>
      <c r="S3" s="471"/>
      <c r="T3" s="471"/>
      <c r="U3" s="471"/>
      <c r="V3" s="471"/>
      <c r="W3" s="471"/>
      <c r="X3" s="471"/>
      <c r="Y3" s="471"/>
      <c r="Z3" s="471"/>
      <c r="AA3" s="471"/>
      <c r="AB3" s="473"/>
      <c r="AC3" s="136"/>
    </row>
    <row r="4" spans="1:29" ht="12.75">
      <c r="A4" s="135"/>
      <c r="B4" s="470" t="s">
        <v>150</v>
      </c>
      <c r="C4" s="471"/>
      <c r="D4" s="471"/>
      <c r="E4" s="471"/>
      <c r="F4" s="471"/>
      <c r="G4" s="471"/>
      <c r="H4" s="471"/>
      <c r="I4" s="471"/>
      <c r="J4" s="471"/>
      <c r="K4" s="471"/>
      <c r="L4" s="471"/>
      <c r="M4" s="471"/>
      <c r="N4" s="471"/>
      <c r="O4" s="471"/>
      <c r="P4" s="472"/>
      <c r="Q4" s="471"/>
      <c r="R4" s="471"/>
      <c r="S4" s="471"/>
      <c r="T4" s="471"/>
      <c r="U4" s="471"/>
      <c r="V4" s="471"/>
      <c r="W4" s="471"/>
      <c r="X4" s="471"/>
      <c r="Y4" s="471"/>
      <c r="Z4" s="471"/>
      <c r="AA4" s="471"/>
      <c r="AB4" s="473"/>
      <c r="AC4" s="136"/>
    </row>
    <row r="5" spans="1:29" ht="12.75">
      <c r="A5" s="135"/>
      <c r="B5" s="470" t="s">
        <v>125</v>
      </c>
      <c r="C5" s="471"/>
      <c r="D5" s="471"/>
      <c r="E5" s="471"/>
      <c r="F5" s="471"/>
      <c r="G5" s="471"/>
      <c r="H5" s="471"/>
      <c r="I5" s="471"/>
      <c r="J5" s="471"/>
      <c r="K5" s="471"/>
      <c r="L5" s="471"/>
      <c r="M5" s="163"/>
      <c r="N5" s="120"/>
      <c r="O5" s="118"/>
      <c r="P5" s="319"/>
      <c r="Q5" s="47"/>
      <c r="R5" s="120"/>
      <c r="S5" s="120"/>
      <c r="T5" s="120"/>
      <c r="U5" s="120"/>
      <c r="V5" s="120"/>
      <c r="W5" s="120"/>
      <c r="X5" s="120"/>
      <c r="Y5" s="120"/>
      <c r="Z5" s="120"/>
      <c r="AA5" s="120"/>
      <c r="AB5" s="126"/>
      <c r="AC5" s="136"/>
    </row>
    <row r="6" spans="1:29" ht="12.75">
      <c r="A6" s="135"/>
      <c r="B6" s="154" t="s">
        <v>120</v>
      </c>
      <c r="C6" s="471"/>
      <c r="D6" s="471"/>
      <c r="E6" s="471"/>
      <c r="F6" s="471"/>
      <c r="G6" s="471"/>
      <c r="H6" s="471"/>
      <c r="I6" s="471"/>
      <c r="J6" s="471"/>
      <c r="K6" s="471"/>
      <c r="L6" s="471"/>
      <c r="M6" s="471"/>
      <c r="N6" s="120"/>
      <c r="O6" s="118"/>
      <c r="P6" s="320"/>
      <c r="Q6" s="120"/>
      <c r="R6" s="120"/>
      <c r="S6" s="120"/>
      <c r="T6" s="120"/>
      <c r="U6" s="120"/>
      <c r="V6" s="120"/>
      <c r="W6" s="120"/>
      <c r="X6" s="120"/>
      <c r="Y6" s="120"/>
      <c r="Z6" s="120"/>
      <c r="AA6" s="120"/>
      <c r="AB6" s="126"/>
      <c r="AC6" s="136"/>
    </row>
    <row r="7" spans="1:29" ht="12.75">
      <c r="A7" s="135"/>
      <c r="B7" s="464" t="s">
        <v>174</v>
      </c>
      <c r="C7" s="471"/>
      <c r="D7" s="471"/>
      <c r="E7" s="471"/>
      <c r="F7" s="471"/>
      <c r="G7" s="471"/>
      <c r="H7" s="471"/>
      <c r="I7" s="471"/>
      <c r="J7" s="471"/>
      <c r="K7" s="471"/>
      <c r="L7" s="471"/>
      <c r="M7" s="471"/>
      <c r="N7" s="120"/>
      <c r="O7" s="118"/>
      <c r="P7" s="320"/>
      <c r="Q7" s="120"/>
      <c r="R7" s="120"/>
      <c r="S7" s="120"/>
      <c r="T7" s="120"/>
      <c r="U7" s="120"/>
      <c r="V7" s="120"/>
      <c r="W7" s="120"/>
      <c r="X7" s="120"/>
      <c r="Y7" s="120"/>
      <c r="Z7" s="120"/>
      <c r="AA7" s="120"/>
      <c r="AB7" s="126"/>
      <c r="AC7" s="136"/>
    </row>
    <row r="8" spans="1:29" ht="12.75">
      <c r="A8" s="135"/>
      <c r="B8" s="154" t="s">
        <v>133</v>
      </c>
      <c r="C8" s="471"/>
      <c r="D8" s="471"/>
      <c r="E8" s="471"/>
      <c r="F8" s="471"/>
      <c r="G8" s="471"/>
      <c r="H8" s="471"/>
      <c r="I8" s="471"/>
      <c r="J8" s="471"/>
      <c r="K8" s="471"/>
      <c r="L8" s="471"/>
      <c r="M8" s="471"/>
      <c r="N8" s="120"/>
      <c r="O8" s="118"/>
      <c r="P8" s="320"/>
      <c r="Q8" s="120"/>
      <c r="R8" s="120"/>
      <c r="S8" s="120"/>
      <c r="T8" s="120"/>
      <c r="U8" s="120"/>
      <c r="V8" s="120"/>
      <c r="W8" s="120"/>
      <c r="X8" s="120"/>
      <c r="Y8" s="120"/>
      <c r="Z8" s="120"/>
      <c r="AA8" s="120"/>
      <c r="AB8" s="126"/>
      <c r="AC8" s="136"/>
    </row>
    <row r="9" spans="1:29" ht="12.75">
      <c r="A9" s="135"/>
      <c r="B9" s="470" t="s">
        <v>130</v>
      </c>
      <c r="C9" s="471"/>
      <c r="D9" s="471"/>
      <c r="E9" s="471"/>
      <c r="F9" s="471"/>
      <c r="G9" s="471"/>
      <c r="H9" s="471"/>
      <c r="I9" s="471"/>
      <c r="J9" s="471"/>
      <c r="K9" s="471"/>
      <c r="L9" s="471"/>
      <c r="M9" s="471"/>
      <c r="N9" s="120"/>
      <c r="O9" s="118"/>
      <c r="P9" s="320"/>
      <c r="Q9" s="120"/>
      <c r="R9" s="120"/>
      <c r="S9" s="120"/>
      <c r="T9" s="120"/>
      <c r="U9" s="120"/>
      <c r="V9" s="120"/>
      <c r="W9" s="120"/>
      <c r="X9" s="120"/>
      <c r="Y9" s="120"/>
      <c r="Z9" s="120"/>
      <c r="AA9" s="120"/>
      <c r="AB9" s="126"/>
      <c r="AC9" s="136"/>
    </row>
    <row r="10" spans="1:31" ht="12.75">
      <c r="A10" s="137"/>
      <c r="B10" s="470" t="s">
        <v>121</v>
      </c>
      <c r="C10" s="471"/>
      <c r="D10" s="471"/>
      <c r="E10" s="471"/>
      <c r="F10" s="471"/>
      <c r="G10" s="471"/>
      <c r="H10" s="471"/>
      <c r="I10" s="471"/>
      <c r="J10" s="471"/>
      <c r="K10" s="471"/>
      <c r="L10" s="471"/>
      <c r="M10" s="471"/>
      <c r="N10" s="120"/>
      <c r="O10" s="118"/>
      <c r="P10" s="320"/>
      <c r="Q10" s="120"/>
      <c r="R10" s="120"/>
      <c r="S10" s="120"/>
      <c r="T10" s="120"/>
      <c r="U10" s="120"/>
      <c r="V10" s="120"/>
      <c r="W10" s="120"/>
      <c r="X10" s="120"/>
      <c r="Y10" s="120"/>
      <c r="Z10" s="120"/>
      <c r="AA10" s="120"/>
      <c r="AB10" s="126"/>
      <c r="AC10" s="138"/>
      <c r="AE10" s="41"/>
    </row>
    <row r="11" spans="1:31" ht="12.75">
      <c r="A11" s="137"/>
      <c r="B11" s="470" t="s">
        <v>131</v>
      </c>
      <c r="C11" s="471"/>
      <c r="D11" s="471"/>
      <c r="E11" s="471"/>
      <c r="F11" s="471"/>
      <c r="G11" s="471"/>
      <c r="H11" s="471"/>
      <c r="I11" s="471"/>
      <c r="J11" s="471"/>
      <c r="K11" s="471"/>
      <c r="L11" s="471"/>
      <c r="M11" s="471"/>
      <c r="N11" s="120"/>
      <c r="O11" s="118"/>
      <c r="P11" s="320"/>
      <c r="Q11" s="120"/>
      <c r="R11" s="120"/>
      <c r="S11" s="120"/>
      <c r="T11" s="120"/>
      <c r="U11" s="120"/>
      <c r="V11" s="120"/>
      <c r="W11" s="120"/>
      <c r="X11" s="120"/>
      <c r="Y11" s="120"/>
      <c r="Z11" s="120"/>
      <c r="AA11" s="120"/>
      <c r="AB11" s="126"/>
      <c r="AC11" s="139"/>
      <c r="AE11" s="41"/>
    </row>
    <row r="12" spans="1:31" ht="12.75">
      <c r="A12" s="144"/>
      <c r="B12" s="301" t="s">
        <v>129</v>
      </c>
      <c r="C12" s="302"/>
      <c r="D12" s="303"/>
      <c r="E12" s="303"/>
      <c r="F12" s="303"/>
      <c r="G12" s="303"/>
      <c r="H12" s="302"/>
      <c r="I12" s="303"/>
      <c r="J12" s="303"/>
      <c r="K12" s="303"/>
      <c r="L12" s="303"/>
      <c r="M12" s="300"/>
      <c r="N12" s="252"/>
      <c r="O12" s="304"/>
      <c r="P12" s="316"/>
      <c r="Q12" s="305"/>
      <c r="R12" s="305"/>
      <c r="S12" s="305"/>
      <c r="T12" s="305"/>
      <c r="U12" s="305"/>
      <c r="V12" s="305"/>
      <c r="W12" s="305"/>
      <c r="X12" s="305"/>
      <c r="Y12" s="305"/>
      <c r="Z12" s="305"/>
      <c r="AA12" s="305"/>
      <c r="AB12" s="126"/>
      <c r="AC12" s="139"/>
      <c r="AE12" s="41"/>
    </row>
    <row r="13" spans="1:31" ht="13.5" thickBot="1">
      <c r="A13" s="144"/>
      <c r="B13" s="307" t="s">
        <v>2</v>
      </c>
      <c r="C13" s="302"/>
      <c r="D13" s="303"/>
      <c r="E13" s="303"/>
      <c r="F13" s="303"/>
      <c r="G13" s="303"/>
      <c r="H13" s="302"/>
      <c r="I13" s="309" t="s">
        <v>3</v>
      </c>
      <c r="J13" s="310"/>
      <c r="K13" s="310"/>
      <c r="L13" s="310"/>
      <c r="M13" s="311"/>
      <c r="N13" s="312"/>
      <c r="O13" s="313"/>
      <c r="Q13" s="305"/>
      <c r="S13" s="314" t="s">
        <v>112</v>
      </c>
      <c r="T13" s="314"/>
      <c r="U13" s="314"/>
      <c r="V13" s="305"/>
      <c r="X13" s="305"/>
      <c r="Y13" s="314" t="s">
        <v>102</v>
      </c>
      <c r="Z13" s="305"/>
      <c r="AA13" s="305"/>
      <c r="AB13" s="306"/>
      <c r="AC13" s="141"/>
      <c r="AE13" s="41"/>
    </row>
    <row r="14" spans="1:32" ht="12.75">
      <c r="A14" s="144"/>
      <c r="B14" s="308" t="s">
        <v>113</v>
      </c>
      <c r="C14" s="309"/>
      <c r="D14" s="303"/>
      <c r="E14" s="303"/>
      <c r="F14" s="303"/>
      <c r="G14" s="309"/>
      <c r="H14" s="309"/>
      <c r="I14" s="309" t="s">
        <v>114</v>
      </c>
      <c r="J14" s="309"/>
      <c r="K14" s="303"/>
      <c r="L14" s="303"/>
      <c r="M14" s="300"/>
      <c r="N14" s="252"/>
      <c r="O14" s="315"/>
      <c r="Q14" s="249"/>
      <c r="S14" s="382">
        <v>30</v>
      </c>
      <c r="T14" s="388"/>
      <c r="U14" s="389"/>
      <c r="V14" s="390"/>
      <c r="W14" s="391"/>
      <c r="X14" s="392"/>
      <c r="Y14" s="398"/>
      <c r="Z14" s="305"/>
      <c r="AA14" s="305"/>
      <c r="AB14" s="306"/>
      <c r="AC14" s="141"/>
      <c r="AE14" s="409"/>
      <c r="AF14" s="409"/>
    </row>
    <row r="15" spans="1:32" ht="12.75">
      <c r="A15" s="144"/>
      <c r="B15" s="308" t="s">
        <v>115</v>
      </c>
      <c r="C15" s="474"/>
      <c r="D15" s="46"/>
      <c r="E15" s="475"/>
      <c r="F15" s="475"/>
      <c r="G15" s="475"/>
      <c r="H15" s="475"/>
      <c r="I15" s="309" t="s">
        <v>103</v>
      </c>
      <c r="J15" s="475"/>
      <c r="K15" s="475"/>
      <c r="L15" s="475"/>
      <c r="M15" s="161"/>
      <c r="N15" s="162"/>
      <c r="O15" s="117"/>
      <c r="Q15" s="316"/>
      <c r="S15" s="383"/>
      <c r="T15" s="393"/>
      <c r="U15" s="394"/>
      <c r="V15" s="395"/>
      <c r="W15" s="396"/>
      <c r="X15" s="397"/>
      <c r="Y15" s="384">
        <v>0.0123</v>
      </c>
      <c r="Z15" s="249"/>
      <c r="AA15" s="249"/>
      <c r="AB15" s="127"/>
      <c r="AC15" s="143"/>
      <c r="AE15" s="409"/>
      <c r="AF15" s="409"/>
    </row>
    <row r="16" spans="1:32" ht="12.75">
      <c r="A16" s="144"/>
      <c r="B16" s="308" t="s">
        <v>116</v>
      </c>
      <c r="C16" s="474"/>
      <c r="D16" s="46"/>
      <c r="E16" s="475"/>
      <c r="F16" s="475"/>
      <c r="G16" s="475"/>
      <c r="H16" s="475"/>
      <c r="I16" s="309" t="s">
        <v>134</v>
      </c>
      <c r="J16" s="475"/>
      <c r="K16" s="475"/>
      <c r="L16" s="475"/>
      <c r="M16" s="161"/>
      <c r="N16" s="162"/>
      <c r="O16" s="117"/>
      <c r="Q16" s="316"/>
      <c r="S16" s="383"/>
      <c r="T16" s="393"/>
      <c r="U16" s="394"/>
      <c r="V16" s="395"/>
      <c r="W16" s="396"/>
      <c r="X16" s="397"/>
      <c r="Y16" s="384">
        <v>0.04</v>
      </c>
      <c r="Z16" s="249"/>
      <c r="AA16" s="249"/>
      <c r="AB16" s="127"/>
      <c r="AC16" s="143"/>
      <c r="AE16" s="409"/>
      <c r="AF16" s="409"/>
    </row>
    <row r="17" spans="1:32" ht="12.75">
      <c r="A17" s="144"/>
      <c r="B17" s="308" t="s">
        <v>117</v>
      </c>
      <c r="C17" s="474"/>
      <c r="D17" s="46"/>
      <c r="E17" s="475"/>
      <c r="F17" s="475"/>
      <c r="G17" s="475"/>
      <c r="H17" s="475"/>
      <c r="I17" s="309" t="s">
        <v>168</v>
      </c>
      <c r="J17" s="475"/>
      <c r="K17" s="475"/>
      <c r="L17" s="475"/>
      <c r="M17" s="161"/>
      <c r="N17" s="162"/>
      <c r="O17" s="117"/>
      <c r="Q17" s="316"/>
      <c r="S17" s="383"/>
      <c r="T17" s="393"/>
      <c r="U17" s="394"/>
      <c r="V17" s="395"/>
      <c r="W17" s="396"/>
      <c r="X17" s="397"/>
      <c r="Y17" s="384">
        <v>0.0207</v>
      </c>
      <c r="Z17" s="249"/>
      <c r="AA17" s="249"/>
      <c r="AB17" s="127"/>
      <c r="AC17" s="143"/>
      <c r="AE17" s="409"/>
      <c r="AF17" s="409"/>
    </row>
    <row r="18" spans="1:32" ht="12.75">
      <c r="A18" s="144"/>
      <c r="B18" s="308" t="s">
        <v>118</v>
      </c>
      <c r="C18" s="475"/>
      <c r="D18" s="475"/>
      <c r="E18" s="475"/>
      <c r="F18" s="475"/>
      <c r="G18" s="475"/>
      <c r="H18" s="475"/>
      <c r="I18" s="309" t="s">
        <v>143</v>
      </c>
      <c r="J18" s="475"/>
      <c r="K18" s="475"/>
      <c r="L18" s="475"/>
      <c r="M18" s="475"/>
      <c r="N18" s="475"/>
      <c r="O18" s="475"/>
      <c r="Q18" s="316"/>
      <c r="S18" s="383"/>
      <c r="T18" s="476"/>
      <c r="U18" s="477"/>
      <c r="V18" s="478"/>
      <c r="W18" s="396"/>
      <c r="X18" s="479"/>
      <c r="Y18" s="384">
        <f>'LDI Serviços'!C31</f>
        <v>0.0965</v>
      </c>
      <c r="Z18" s="480"/>
      <c r="AA18" s="480"/>
      <c r="AB18" s="481"/>
      <c r="AC18" s="143"/>
      <c r="AE18" s="409"/>
      <c r="AF18" s="409"/>
    </row>
    <row r="19" spans="1:32" ht="12.75">
      <c r="A19" s="145"/>
      <c r="B19" s="308" t="s">
        <v>119</v>
      </c>
      <c r="C19" s="471"/>
      <c r="D19" s="475"/>
      <c r="E19" s="475"/>
      <c r="F19" s="475"/>
      <c r="G19" s="475"/>
      <c r="H19" s="475"/>
      <c r="I19" s="309" t="s">
        <v>136</v>
      </c>
      <c r="J19" s="475"/>
      <c r="K19" s="475"/>
      <c r="L19" s="475"/>
      <c r="M19" s="475"/>
      <c r="N19" s="475"/>
      <c r="O19" s="475"/>
      <c r="Q19" s="316"/>
      <c r="S19" s="383"/>
      <c r="T19" s="476"/>
      <c r="U19" s="477"/>
      <c r="V19" s="478"/>
      <c r="W19" s="396"/>
      <c r="X19" s="479"/>
      <c r="Y19" s="384">
        <v>0.074</v>
      </c>
      <c r="Z19" s="480"/>
      <c r="AA19" s="480"/>
      <c r="AB19" s="481"/>
      <c r="AC19" s="142"/>
      <c r="AE19" s="310"/>
      <c r="AF19" s="310"/>
    </row>
    <row r="20" spans="1:32" ht="12.75">
      <c r="A20" s="144"/>
      <c r="B20" s="308" t="s">
        <v>135</v>
      </c>
      <c r="C20" s="471"/>
      <c r="D20" s="475"/>
      <c r="E20" s="475"/>
      <c r="F20" s="475"/>
      <c r="G20" s="475"/>
      <c r="H20" s="475"/>
      <c r="I20" s="309" t="s">
        <v>124</v>
      </c>
      <c r="J20" s="475"/>
      <c r="K20" s="475"/>
      <c r="L20" s="475"/>
      <c r="M20" s="475"/>
      <c r="N20" s="475"/>
      <c r="O20" s="475"/>
      <c r="Q20" s="316"/>
      <c r="S20" s="385">
        <v>38.3</v>
      </c>
      <c r="T20" s="476"/>
      <c r="U20" s="477"/>
      <c r="V20" s="478"/>
      <c r="W20" s="396"/>
      <c r="X20" s="482"/>
      <c r="Y20" s="399"/>
      <c r="Z20" s="475"/>
      <c r="AA20" s="475"/>
      <c r="AB20" s="481"/>
      <c r="AC20" s="143"/>
      <c r="AE20" s="410"/>
      <c r="AF20" s="410"/>
    </row>
    <row r="21" spans="1:29" ht="13.5" thickBot="1">
      <c r="A21" s="144"/>
      <c r="B21" s="308" t="s">
        <v>172</v>
      </c>
      <c r="C21" s="471"/>
      <c r="D21" s="475"/>
      <c r="E21" s="475"/>
      <c r="F21" s="475"/>
      <c r="G21" s="475"/>
      <c r="H21" s="475"/>
      <c r="I21" s="309" t="s">
        <v>148</v>
      </c>
      <c r="J21" s="475"/>
      <c r="K21" s="475"/>
      <c r="L21" s="475"/>
      <c r="M21" s="475"/>
      <c r="N21" s="475"/>
      <c r="O21" s="475"/>
      <c r="Q21" s="316"/>
      <c r="S21" s="386"/>
      <c r="T21" s="483"/>
      <c r="U21" s="484"/>
      <c r="V21" s="485"/>
      <c r="W21" s="485"/>
      <c r="X21" s="486"/>
      <c r="Y21" s="387">
        <f>((1+Y19)*(1+Y15)*(1+Y16)*(1+Y17)/(1-Y18))-1</f>
        <v>0.2774</v>
      </c>
      <c r="Z21" s="475"/>
      <c r="AA21" s="475"/>
      <c r="AB21" s="481"/>
      <c r="AC21" s="143"/>
    </row>
    <row r="22" spans="1:29" ht="12.75">
      <c r="A22" s="146"/>
      <c r="B22" s="308"/>
      <c r="C22" s="475"/>
      <c r="D22" s="475"/>
      <c r="E22" s="475"/>
      <c r="F22" s="475"/>
      <c r="G22" s="475"/>
      <c r="H22" s="475"/>
      <c r="I22" s="475"/>
      <c r="J22" s="475"/>
      <c r="K22" s="475"/>
      <c r="L22" s="475"/>
      <c r="M22" s="475"/>
      <c r="N22" s="475"/>
      <c r="O22" s="475"/>
      <c r="P22" s="487"/>
      <c r="Q22" s="475"/>
      <c r="R22" s="475"/>
      <c r="S22" s="475"/>
      <c r="T22" s="475"/>
      <c r="U22" s="475"/>
      <c r="V22" s="475"/>
      <c r="W22" s="475"/>
      <c r="X22" s="475"/>
      <c r="Y22" s="314"/>
      <c r="Z22" s="475"/>
      <c r="AA22" s="475"/>
      <c r="AB22" s="481"/>
      <c r="AC22" s="143"/>
    </row>
    <row r="23" spans="1:29" ht="12.75">
      <c r="A23" s="146"/>
      <c r="B23" s="375" t="s">
        <v>181</v>
      </c>
      <c r="C23" s="480"/>
      <c r="D23" s="480"/>
      <c r="E23" s="480"/>
      <c r="F23" s="480"/>
      <c r="G23" s="480"/>
      <c r="H23" s="480"/>
      <c r="I23" s="480"/>
      <c r="J23" s="480"/>
      <c r="K23" s="480"/>
      <c r="L23" s="480"/>
      <c r="M23" s="480"/>
      <c r="N23" s="480"/>
      <c r="O23" s="480"/>
      <c r="P23" s="488"/>
      <c r="Q23" s="480"/>
      <c r="R23" s="480"/>
      <c r="S23" s="480"/>
      <c r="T23" s="480"/>
      <c r="U23" s="480"/>
      <c r="V23" s="480"/>
      <c r="W23" s="480"/>
      <c r="X23" s="480"/>
      <c r="Y23" s="480"/>
      <c r="Z23" s="480"/>
      <c r="AA23" s="480"/>
      <c r="AB23" s="489"/>
      <c r="AC23" s="143"/>
    </row>
    <row r="24" spans="1:29" ht="13.5" thickBot="1">
      <c r="A24" s="146"/>
      <c r="B24" s="966" t="s">
        <v>157</v>
      </c>
      <c r="C24" s="964"/>
      <c r="D24" s="964"/>
      <c r="E24" s="964"/>
      <c r="F24" s="964"/>
      <c r="G24" s="964"/>
      <c r="H24" s="964"/>
      <c r="I24" s="964"/>
      <c r="J24" s="964"/>
      <c r="K24" s="964"/>
      <c r="L24" s="964"/>
      <c r="M24" s="964"/>
      <c r="N24" s="964"/>
      <c r="O24" s="964"/>
      <c r="P24" s="964"/>
      <c r="Q24" s="964"/>
      <c r="R24" s="964"/>
      <c r="S24" s="964"/>
      <c r="T24" s="964"/>
      <c r="U24" s="964"/>
      <c r="V24" s="964"/>
      <c r="W24" s="964"/>
      <c r="X24" s="964"/>
      <c r="Y24" s="964"/>
      <c r="Z24" s="964"/>
      <c r="AA24" s="964"/>
      <c r="AB24" s="965"/>
      <c r="AC24" s="143"/>
    </row>
    <row r="25" spans="1:29" ht="13.5" thickBot="1">
      <c r="A25" s="146"/>
      <c r="B25" s="375"/>
      <c r="C25" s="480"/>
      <c r="D25" s="480"/>
      <c r="E25" s="480"/>
      <c r="J25" s="411" t="s">
        <v>137</v>
      </c>
      <c r="K25" s="490"/>
      <c r="L25" s="491"/>
      <c r="M25" s="492"/>
      <c r="N25" s="412" t="s">
        <v>138</v>
      </c>
      <c r="O25" s="493"/>
      <c r="P25" s="493"/>
      <c r="Q25" s="494"/>
      <c r="R25" s="411" t="s">
        <v>139</v>
      </c>
      <c r="S25" s="490"/>
      <c r="T25" s="490"/>
      <c r="U25" s="492"/>
      <c r="V25" s="407" t="s">
        <v>140</v>
      </c>
      <c r="W25" s="480"/>
      <c r="X25" s="480"/>
      <c r="Y25" s="480"/>
      <c r="Z25" s="480"/>
      <c r="AA25" s="480"/>
      <c r="AB25" s="489"/>
      <c r="AC25" s="143"/>
    </row>
    <row r="26" spans="1:29" ht="13.5" thickBot="1">
      <c r="A26" s="146"/>
      <c r="B26" s="154"/>
      <c r="C26" s="411" t="s">
        <v>141</v>
      </c>
      <c r="D26" s="490"/>
      <c r="E26" s="490"/>
      <c r="F26" s="340"/>
      <c r="G26" s="340"/>
      <c r="H26" s="340"/>
      <c r="I26" s="351"/>
      <c r="J26" s="954">
        <v>0.0059</v>
      </c>
      <c r="K26" s="955"/>
      <c r="L26" s="955"/>
      <c r="M26" s="956"/>
      <c r="N26" s="954">
        <v>0.0123</v>
      </c>
      <c r="O26" s="955"/>
      <c r="P26" s="955"/>
      <c r="Q26" s="956"/>
      <c r="R26" s="954">
        <v>0.0139</v>
      </c>
      <c r="S26" s="955"/>
      <c r="T26" s="955"/>
      <c r="U26" s="956"/>
      <c r="V26" s="407" t="s">
        <v>140</v>
      </c>
      <c r="W26" s="480"/>
      <c r="X26" s="480"/>
      <c r="Y26" s="480"/>
      <c r="Z26" s="480"/>
      <c r="AA26" s="480"/>
      <c r="AB26" s="489"/>
      <c r="AC26" s="143"/>
    </row>
    <row r="27" spans="1:29" ht="13.5" thickBot="1">
      <c r="A27" s="146"/>
      <c r="B27" s="154"/>
      <c r="C27" s="411" t="s">
        <v>142</v>
      </c>
      <c r="D27" s="490"/>
      <c r="E27" s="490"/>
      <c r="F27" s="340"/>
      <c r="G27" s="340"/>
      <c r="H27" s="340"/>
      <c r="I27" s="351"/>
      <c r="J27" s="954">
        <v>0.03</v>
      </c>
      <c r="K27" s="955"/>
      <c r="L27" s="955"/>
      <c r="M27" s="956"/>
      <c r="N27" s="954">
        <v>0.04</v>
      </c>
      <c r="O27" s="955"/>
      <c r="P27" s="955"/>
      <c r="Q27" s="956"/>
      <c r="R27" s="954">
        <v>0.055</v>
      </c>
      <c r="S27" s="955"/>
      <c r="T27" s="955"/>
      <c r="U27" s="956"/>
      <c r="V27" s="407" t="s">
        <v>140</v>
      </c>
      <c r="W27" s="480"/>
      <c r="X27" s="480"/>
      <c r="Y27" s="480"/>
      <c r="Z27" s="480"/>
      <c r="AA27" s="480"/>
      <c r="AB27" s="489"/>
      <c r="AC27" s="143"/>
    </row>
    <row r="28" spans="1:29" ht="13.5" thickBot="1">
      <c r="A28" s="146"/>
      <c r="B28" s="154"/>
      <c r="C28" s="411" t="s">
        <v>171</v>
      </c>
      <c r="D28" s="490"/>
      <c r="E28" s="490"/>
      <c r="F28" s="340"/>
      <c r="G28" s="340"/>
      <c r="H28" s="340"/>
      <c r="I28" s="351"/>
      <c r="J28" s="954">
        <v>0.0177</v>
      </c>
      <c r="K28" s="955"/>
      <c r="L28" s="955"/>
      <c r="M28" s="956"/>
      <c r="N28" s="954">
        <v>0.0207</v>
      </c>
      <c r="O28" s="955"/>
      <c r="P28" s="955"/>
      <c r="Q28" s="956"/>
      <c r="R28" s="954">
        <v>0.0227</v>
      </c>
      <c r="S28" s="955"/>
      <c r="T28" s="955"/>
      <c r="U28" s="956"/>
      <c r="V28" s="407"/>
      <c r="W28" s="480"/>
      <c r="X28" s="480"/>
      <c r="Y28" s="480"/>
      <c r="Z28" s="480"/>
      <c r="AA28" s="480"/>
      <c r="AB28" s="489"/>
      <c r="AC28" s="143"/>
    </row>
    <row r="29" spans="1:29" ht="13.5" thickBot="1">
      <c r="A29" s="146"/>
      <c r="B29" s="154"/>
      <c r="C29" s="411" t="s">
        <v>154</v>
      </c>
      <c r="D29" s="490"/>
      <c r="E29" s="490"/>
      <c r="F29" s="340"/>
      <c r="G29" s="340"/>
      <c r="H29" s="340"/>
      <c r="I29" s="351"/>
      <c r="J29" s="954">
        <v>0.0616</v>
      </c>
      <c r="K29" s="955"/>
      <c r="L29" s="955"/>
      <c r="M29" s="956"/>
      <c r="N29" s="954">
        <v>0.074</v>
      </c>
      <c r="O29" s="955"/>
      <c r="P29" s="955"/>
      <c r="Q29" s="956"/>
      <c r="R29" s="954">
        <v>0.0896</v>
      </c>
      <c r="S29" s="955"/>
      <c r="T29" s="955"/>
      <c r="U29" s="956"/>
      <c r="V29" s="407" t="s">
        <v>140</v>
      </c>
      <c r="W29" s="480"/>
      <c r="X29" s="480"/>
      <c r="Y29" s="480"/>
      <c r="Z29" s="480"/>
      <c r="AA29" s="480"/>
      <c r="AB29" s="489"/>
      <c r="AC29" s="143"/>
    </row>
    <row r="30" spans="1:29" ht="13.5" thickBot="1">
      <c r="A30" s="146"/>
      <c r="B30" s="154"/>
      <c r="C30" s="411" t="s">
        <v>143</v>
      </c>
      <c r="D30" s="490"/>
      <c r="E30" s="490"/>
      <c r="F30" s="340"/>
      <c r="G30" s="340"/>
      <c r="H30" s="340"/>
      <c r="I30" s="351"/>
      <c r="J30" s="495"/>
      <c r="K30" s="490"/>
      <c r="L30" s="490"/>
      <c r="M30" s="492"/>
      <c r="N30" s="495"/>
      <c r="O30" s="490"/>
      <c r="P30" s="490"/>
      <c r="Q30" s="492"/>
      <c r="R30" s="495"/>
      <c r="S30" s="490"/>
      <c r="T30" s="490"/>
      <c r="U30" s="492"/>
      <c r="V30" s="407" t="s">
        <v>140</v>
      </c>
      <c r="W30" s="480"/>
      <c r="X30" s="480"/>
      <c r="Y30" s="480"/>
      <c r="Z30" s="480"/>
      <c r="AA30" s="480"/>
      <c r="AB30" s="489"/>
      <c r="AC30" s="143"/>
    </row>
    <row r="31" spans="1:29" ht="13.5" thickBot="1">
      <c r="A31" s="146"/>
      <c r="B31" s="154"/>
      <c r="C31" s="411" t="s">
        <v>128</v>
      </c>
      <c r="D31" s="490"/>
      <c r="E31" s="490"/>
      <c r="F31" s="340"/>
      <c r="G31" s="340"/>
      <c r="H31" s="340"/>
      <c r="I31" s="351"/>
      <c r="J31" s="957" t="s">
        <v>146</v>
      </c>
      <c r="K31" s="958"/>
      <c r="L31" s="958"/>
      <c r="M31" s="959"/>
      <c r="N31" s="957" t="s">
        <v>146</v>
      </c>
      <c r="O31" s="958"/>
      <c r="P31" s="958"/>
      <c r="Q31" s="959"/>
      <c r="R31" s="957" t="s">
        <v>146</v>
      </c>
      <c r="S31" s="958"/>
      <c r="T31" s="958"/>
      <c r="U31" s="959"/>
      <c r="V31" s="407" t="s">
        <v>140</v>
      </c>
      <c r="W31" s="480"/>
      <c r="X31" s="480"/>
      <c r="Y31" s="480"/>
      <c r="Z31" s="480"/>
      <c r="AA31" s="480"/>
      <c r="AB31" s="489"/>
      <c r="AC31" s="143"/>
    </row>
    <row r="32" spans="1:29" ht="13.5" thickBot="1">
      <c r="A32" s="146"/>
      <c r="B32" s="154"/>
      <c r="C32" s="411" t="s">
        <v>144</v>
      </c>
      <c r="D32" s="490"/>
      <c r="E32" s="490"/>
      <c r="F32" s="340"/>
      <c r="G32" s="340"/>
      <c r="H32" s="340"/>
      <c r="I32" s="351"/>
      <c r="J32" s="957" t="s">
        <v>147</v>
      </c>
      <c r="K32" s="958"/>
      <c r="L32" s="958"/>
      <c r="M32" s="959"/>
      <c r="N32" s="957" t="s">
        <v>147</v>
      </c>
      <c r="O32" s="958"/>
      <c r="P32" s="958"/>
      <c r="Q32" s="959"/>
      <c r="R32" s="957" t="s">
        <v>147</v>
      </c>
      <c r="S32" s="958"/>
      <c r="T32" s="958"/>
      <c r="U32" s="959"/>
      <c r="V32" s="407" t="s">
        <v>140</v>
      </c>
      <c r="W32" s="480"/>
      <c r="X32" s="480"/>
      <c r="Y32" s="480"/>
      <c r="Z32" s="480"/>
      <c r="AA32" s="480"/>
      <c r="AB32" s="489"/>
      <c r="AC32" s="143"/>
    </row>
    <row r="33" spans="1:29" ht="13.5" thickBot="1">
      <c r="A33" s="146"/>
      <c r="B33" s="154"/>
      <c r="C33" s="411" t="s">
        <v>145</v>
      </c>
      <c r="D33" s="490"/>
      <c r="E33" s="490"/>
      <c r="F33" s="340"/>
      <c r="G33" s="340"/>
      <c r="H33" s="340"/>
      <c r="I33" s="351"/>
      <c r="J33" s="957" t="s">
        <v>170</v>
      </c>
      <c r="K33" s="958"/>
      <c r="L33" s="958"/>
      <c r="M33" s="959"/>
      <c r="N33" s="957" t="s">
        <v>170</v>
      </c>
      <c r="O33" s="958"/>
      <c r="P33" s="958"/>
      <c r="Q33" s="959"/>
      <c r="R33" s="957" t="s">
        <v>170</v>
      </c>
      <c r="S33" s="958"/>
      <c r="T33" s="958"/>
      <c r="U33" s="959"/>
      <c r="V33" s="407"/>
      <c r="W33" s="480"/>
      <c r="X33" s="480"/>
      <c r="Y33" s="480"/>
      <c r="Z33" s="480"/>
      <c r="AA33" s="480"/>
      <c r="AB33" s="489"/>
      <c r="AC33" s="143"/>
    </row>
    <row r="34" spans="1:29" ht="13.5" thickBot="1">
      <c r="A34" s="146"/>
      <c r="B34" s="154"/>
      <c r="C34" s="411" t="s">
        <v>178</v>
      </c>
      <c r="D34" s="490"/>
      <c r="E34" s="490"/>
      <c r="F34" s="340"/>
      <c r="G34" s="340"/>
      <c r="H34" s="340"/>
      <c r="I34" s="351"/>
      <c r="J34" s="957" t="s">
        <v>182</v>
      </c>
      <c r="K34" s="958"/>
      <c r="L34" s="958"/>
      <c r="M34" s="959"/>
      <c r="N34" s="957" t="s">
        <v>182</v>
      </c>
      <c r="O34" s="958"/>
      <c r="P34" s="958"/>
      <c r="Q34" s="959"/>
      <c r="R34" s="957" t="s">
        <v>182</v>
      </c>
      <c r="S34" s="958"/>
      <c r="T34" s="958"/>
      <c r="U34" s="959"/>
      <c r="V34" s="407" t="s">
        <v>140</v>
      </c>
      <c r="W34" s="480"/>
      <c r="X34" s="480"/>
      <c r="Y34" s="480"/>
      <c r="Z34" s="480"/>
      <c r="AA34" s="480"/>
      <c r="AB34" s="489"/>
      <c r="AC34" s="143"/>
    </row>
    <row r="35" spans="1:29" ht="13.5" thickBot="1">
      <c r="A35" s="146"/>
      <c r="B35" s="154"/>
      <c r="C35" s="411" t="s">
        <v>7</v>
      </c>
      <c r="D35" s="490"/>
      <c r="E35" s="490"/>
      <c r="F35" s="340"/>
      <c r="G35" s="340"/>
      <c r="H35" s="340"/>
      <c r="I35" s="351"/>
      <c r="J35" s="960">
        <v>0.2389</v>
      </c>
      <c r="K35" s="961"/>
      <c r="L35" s="961"/>
      <c r="M35" s="962"/>
      <c r="N35" s="960">
        <v>0.2774</v>
      </c>
      <c r="O35" s="961"/>
      <c r="P35" s="961"/>
      <c r="Q35" s="962"/>
      <c r="R35" s="960">
        <v>0.3193</v>
      </c>
      <c r="S35" s="961"/>
      <c r="T35" s="961"/>
      <c r="U35" s="962"/>
      <c r="V35" s="407" t="s">
        <v>140</v>
      </c>
      <c r="W35" s="480"/>
      <c r="X35" s="480"/>
      <c r="Y35" s="480"/>
      <c r="Z35" s="480"/>
      <c r="AA35" s="480"/>
      <c r="AB35" s="489"/>
      <c r="AC35" s="143"/>
    </row>
    <row r="36" spans="1:29" ht="12.75">
      <c r="A36" s="146"/>
      <c r="B36" s="496"/>
      <c r="C36" s="480"/>
      <c r="D36" s="480"/>
      <c r="E36" s="480"/>
      <c r="F36" s="408"/>
      <c r="G36" s="408"/>
      <c r="H36" s="408"/>
      <c r="I36" s="408"/>
      <c r="J36" s="480"/>
      <c r="K36" s="480"/>
      <c r="L36" s="480"/>
      <c r="M36" s="480"/>
      <c r="N36" s="480"/>
      <c r="O36" s="480"/>
      <c r="P36" s="480"/>
      <c r="Q36" s="480"/>
      <c r="R36" s="480"/>
      <c r="S36" s="480"/>
      <c r="T36" s="480"/>
      <c r="U36" s="480"/>
      <c r="V36" s="407"/>
      <c r="W36" s="480"/>
      <c r="X36" s="480"/>
      <c r="Y36" s="480"/>
      <c r="Z36" s="480"/>
      <c r="AA36" s="480"/>
      <c r="AB36" s="489"/>
      <c r="AC36" s="143"/>
    </row>
    <row r="37" spans="1:29" ht="12.75">
      <c r="A37" s="146"/>
      <c r="B37" s="963" t="s">
        <v>173</v>
      </c>
      <c r="C37" s="964"/>
      <c r="D37" s="964"/>
      <c r="E37" s="964"/>
      <c r="F37" s="964"/>
      <c r="G37" s="964"/>
      <c r="H37" s="964"/>
      <c r="I37" s="964"/>
      <c r="J37" s="964"/>
      <c r="K37" s="964"/>
      <c r="L37" s="964"/>
      <c r="M37" s="964"/>
      <c r="N37" s="964"/>
      <c r="O37" s="964"/>
      <c r="P37" s="964"/>
      <c r="Q37" s="964"/>
      <c r="R37" s="964"/>
      <c r="S37" s="964"/>
      <c r="T37" s="964"/>
      <c r="U37" s="964"/>
      <c r="V37" s="964"/>
      <c r="W37" s="964"/>
      <c r="X37" s="964"/>
      <c r="Y37" s="964"/>
      <c r="Z37" s="964"/>
      <c r="AA37" s="964"/>
      <c r="AB37" s="965"/>
      <c r="AC37" s="143"/>
    </row>
    <row r="38" spans="1:29" ht="12.75">
      <c r="A38" s="146"/>
      <c r="B38" s="374"/>
      <c r="C38" s="302"/>
      <c r="D38" s="302"/>
      <c r="E38" s="302"/>
      <c r="F38" s="302"/>
      <c r="G38" s="302"/>
      <c r="H38" s="302"/>
      <c r="I38" s="302"/>
      <c r="J38" s="302"/>
      <c r="K38" s="302"/>
      <c r="L38" s="302"/>
      <c r="M38" s="302"/>
      <c r="N38" s="302"/>
      <c r="O38" s="302"/>
      <c r="P38" s="324"/>
      <c r="Q38" s="302"/>
      <c r="R38" s="302"/>
      <c r="S38" s="302"/>
      <c r="T38" s="302"/>
      <c r="U38" s="302"/>
      <c r="V38" s="302"/>
      <c r="W38" s="302"/>
      <c r="X38" s="302"/>
      <c r="Y38" s="302"/>
      <c r="Z38" s="302"/>
      <c r="AA38" s="302"/>
      <c r="AB38" s="325"/>
      <c r="AC38" s="143"/>
    </row>
    <row r="39" spans="1:29" ht="12.75">
      <c r="A39" s="146"/>
      <c r="B39" s="374"/>
      <c r="C39" s="475"/>
      <c r="D39" s="475"/>
      <c r="E39" s="475"/>
      <c r="F39" s="475"/>
      <c r="G39" s="475"/>
      <c r="H39" s="475"/>
      <c r="I39" s="475"/>
      <c r="J39" s="475"/>
      <c r="K39" s="475"/>
      <c r="L39" s="475"/>
      <c r="M39" s="475"/>
      <c r="N39" s="475"/>
      <c r="O39" s="475"/>
      <c r="P39" s="487"/>
      <c r="Q39" s="475"/>
      <c r="R39" s="475"/>
      <c r="S39" s="475"/>
      <c r="T39" s="475"/>
      <c r="U39" s="475"/>
      <c r="V39" s="475"/>
      <c r="W39" s="475"/>
      <c r="X39" s="475"/>
      <c r="Y39" s="475"/>
      <c r="Z39" s="475"/>
      <c r="AA39" s="475"/>
      <c r="AB39" s="481"/>
      <c r="AC39" s="143"/>
    </row>
    <row r="40" spans="1:29" ht="12.75">
      <c r="A40" s="144"/>
      <c r="B40" s="129"/>
      <c r="C40" s="130"/>
      <c r="D40" s="131"/>
      <c r="E40" s="131"/>
      <c r="F40" s="131"/>
      <c r="G40" s="131"/>
      <c r="H40" s="131"/>
      <c r="I40" s="131"/>
      <c r="J40" s="131"/>
      <c r="K40" s="131"/>
      <c r="L40" s="131"/>
      <c r="M40" s="131"/>
      <c r="N40" s="131"/>
      <c r="O40" s="131"/>
      <c r="P40" s="321"/>
      <c r="Q40" s="131"/>
      <c r="R40" s="131"/>
      <c r="S40" s="131"/>
      <c r="T40" s="131"/>
      <c r="U40" s="131"/>
      <c r="V40" s="131"/>
      <c r="W40" s="131"/>
      <c r="X40" s="131"/>
      <c r="Y40" s="131"/>
      <c r="Z40" s="131"/>
      <c r="AA40" s="131"/>
      <c r="AB40" s="152"/>
      <c r="AC40" s="142"/>
    </row>
    <row r="41" spans="1:29" ht="12.75">
      <c r="A41" s="147"/>
      <c r="B41" s="148"/>
      <c r="C41" s="149"/>
      <c r="D41" s="150"/>
      <c r="E41" s="150"/>
      <c r="F41" s="150"/>
      <c r="G41" s="150"/>
      <c r="H41" s="150"/>
      <c r="I41" s="150"/>
      <c r="J41" s="150"/>
      <c r="K41" s="150"/>
      <c r="L41" s="150"/>
      <c r="M41" s="150"/>
      <c r="N41" s="150"/>
      <c r="O41" s="150"/>
      <c r="P41" s="322"/>
      <c r="Q41" s="150"/>
      <c r="R41" s="150"/>
      <c r="S41" s="150"/>
      <c r="T41" s="150"/>
      <c r="U41" s="150"/>
      <c r="V41" s="150"/>
      <c r="W41" s="150"/>
      <c r="X41" s="150"/>
      <c r="Y41" s="150"/>
      <c r="Z41" s="150"/>
      <c r="AA41" s="150"/>
      <c r="AB41" s="150"/>
      <c r="AC41" s="151"/>
    </row>
  </sheetData>
  <sheetProtection password="8C31" sheet="1"/>
  <mergeCells count="29">
    <mergeCell ref="R26:U26"/>
    <mergeCell ref="R27:U27"/>
    <mergeCell ref="R29:U29"/>
    <mergeCell ref="R33:U33"/>
    <mergeCell ref="J31:M31"/>
    <mergeCell ref="J32:M32"/>
    <mergeCell ref="J33:M33"/>
    <mergeCell ref="N31:Q31"/>
    <mergeCell ref="N32:Q32"/>
    <mergeCell ref="N33:Q33"/>
    <mergeCell ref="B24:AB24"/>
    <mergeCell ref="R28:U28"/>
    <mergeCell ref="J26:M26"/>
    <mergeCell ref="J27:M27"/>
    <mergeCell ref="J28:M28"/>
    <mergeCell ref="R31:U31"/>
    <mergeCell ref="N26:Q26"/>
    <mergeCell ref="N27:Q27"/>
    <mergeCell ref="N28:Q28"/>
    <mergeCell ref="N29:Q29"/>
    <mergeCell ref="J29:M29"/>
    <mergeCell ref="R32:U32"/>
    <mergeCell ref="J35:M35"/>
    <mergeCell ref="N35:Q35"/>
    <mergeCell ref="R35:U35"/>
    <mergeCell ref="B37:AB37"/>
    <mergeCell ref="J34:M34"/>
    <mergeCell ref="N34:Q34"/>
    <mergeCell ref="R34:U34"/>
  </mergeCells>
  <printOptions/>
  <pageMargins left="0.787401575" right="0.787401575" top="0.984251969" bottom="0.984251969" header="0.492125985" footer="0.492125985"/>
  <pageSetup horizontalDpi="300" verticalDpi="300" orientation="portrait" paperSize="9" scale="86" r:id="rId1"/>
</worksheet>
</file>

<file path=xl/worksheets/sheet6.xml><?xml version="1.0" encoding="utf-8"?>
<worksheet xmlns="http://schemas.openxmlformats.org/spreadsheetml/2006/main" xmlns:r="http://schemas.openxmlformats.org/officeDocument/2006/relationships">
  <dimension ref="A1:J582"/>
  <sheetViews>
    <sheetView showGridLines="0" showZeros="0" view="pageBreakPreview" zoomScale="92" zoomScaleSheetLayoutView="92" zoomScalePageLayoutView="0" workbookViewId="0" topLeftCell="A1">
      <selection activeCell="D10" sqref="D10"/>
    </sheetView>
  </sheetViews>
  <sheetFormatPr defaultColWidth="11.421875" defaultRowHeight="12.75"/>
  <cols>
    <col min="1" max="1" width="9.7109375" style="3" customWidth="1"/>
    <col min="2" max="2" width="11.28125" style="3" customWidth="1"/>
    <col min="3" max="3" width="8.7109375" style="267" customWidth="1"/>
    <col min="4" max="4" width="40.7109375" style="429" customWidth="1"/>
    <col min="5" max="5" width="5.140625" style="268" customWidth="1"/>
    <col min="6" max="6" width="10.421875" style="400" customWidth="1"/>
    <col min="7" max="7" width="11.00390625" style="270" customWidth="1"/>
    <col min="8" max="8" width="11.140625" style="270" customWidth="1"/>
    <col min="9" max="9" width="13.57421875" style="271" customWidth="1"/>
    <col min="10" max="10" width="11.421875" style="2" customWidth="1"/>
    <col min="11" max="16384" width="11.421875" style="3" customWidth="1"/>
  </cols>
  <sheetData>
    <row r="1" ht="12.75">
      <c r="C1" s="285" t="s">
        <v>180</v>
      </c>
    </row>
    <row r="2" ht="12.75">
      <c r="C2" s="285"/>
    </row>
    <row r="3" ht="12.75">
      <c r="C3" s="285"/>
    </row>
    <row r="4" ht="12.75">
      <c r="C4" s="272"/>
    </row>
    <row r="7" ht="12.75">
      <c r="C7" s="609" t="s">
        <v>1208</v>
      </c>
    </row>
    <row r="8" spans="3:9" ht="12.75">
      <c r="C8" s="268"/>
      <c r="D8" s="430"/>
      <c r="E8" s="275"/>
      <c r="F8" s="401"/>
      <c r="G8" s="276"/>
      <c r="H8" s="276"/>
      <c r="I8" s="277"/>
    </row>
    <row r="9" spans="3:7" ht="12.75">
      <c r="C9" s="465" t="s">
        <v>175</v>
      </c>
      <c r="D9" s="467">
        <v>44063</v>
      </c>
      <c r="E9" s="466" t="s">
        <v>176</v>
      </c>
      <c r="G9" s="508">
        <v>44044</v>
      </c>
    </row>
    <row r="10" spans="3:8" ht="12.75">
      <c r="C10" s="167" t="s">
        <v>60</v>
      </c>
      <c r="D10" s="468" t="s">
        <v>266</v>
      </c>
      <c r="H10" s="278"/>
    </row>
    <row r="11" spans="3:8" ht="12.75">
      <c r="C11" s="279"/>
      <c r="D11" s="468" t="s">
        <v>267</v>
      </c>
      <c r="H11" s="278"/>
    </row>
    <row r="12" spans="3:9" ht="12.75">
      <c r="C12" s="279"/>
      <c r="D12" s="273" t="s">
        <v>268</v>
      </c>
      <c r="G12" s="269"/>
      <c r="H12" s="269"/>
      <c r="I12" s="269"/>
    </row>
    <row r="13" spans="3:4" ht="12.75">
      <c r="C13" s="1"/>
      <c r="D13" s="468"/>
    </row>
    <row r="14" spans="3:4" ht="19.5" customHeight="1" thickBot="1">
      <c r="C14" s="1" t="s">
        <v>101</v>
      </c>
      <c r="D14" s="468" t="s">
        <v>236</v>
      </c>
    </row>
    <row r="15" spans="1:9" ht="15" customHeight="1" thickBot="1">
      <c r="A15" s="427" t="s">
        <v>161</v>
      </c>
      <c r="B15" s="428" t="s">
        <v>162</v>
      </c>
      <c r="C15" s="426" t="s">
        <v>2</v>
      </c>
      <c r="D15" s="431" t="s">
        <v>3</v>
      </c>
      <c r="E15" s="280" t="s">
        <v>4</v>
      </c>
      <c r="F15" s="402" t="s">
        <v>5</v>
      </c>
      <c r="G15" s="281" t="s">
        <v>62</v>
      </c>
      <c r="H15" s="281" t="s">
        <v>7</v>
      </c>
      <c r="I15" s="282" t="s">
        <v>8</v>
      </c>
    </row>
    <row r="16" spans="1:9" ht="4.5" customHeight="1">
      <c r="A16" s="614"/>
      <c r="B16" s="614"/>
      <c r="C16" s="292"/>
      <c r="D16" s="432"/>
      <c r="E16" s="293"/>
      <c r="F16" s="403"/>
      <c r="G16" s="294"/>
      <c r="H16" s="294"/>
      <c r="I16" s="295"/>
    </row>
    <row r="17" spans="1:10" s="444" customFormat="1" ht="13.5" customHeight="1" thickBot="1">
      <c r="A17" s="446"/>
      <c r="B17" s="446"/>
      <c r="C17" s="615"/>
      <c r="D17" s="615"/>
      <c r="E17" s="615"/>
      <c r="F17" s="616"/>
      <c r="G17" s="617"/>
      <c r="H17" s="615"/>
      <c r="I17" s="615"/>
      <c r="J17" s="438"/>
    </row>
    <row r="18" spans="1:10" s="444" customFormat="1" ht="25.5">
      <c r="A18" s="440"/>
      <c r="B18" s="441"/>
      <c r="C18" s="442" t="s">
        <v>9</v>
      </c>
      <c r="D18" s="443" t="s">
        <v>99</v>
      </c>
      <c r="E18" s="618"/>
      <c r="F18" s="619"/>
      <c r="G18" s="620"/>
      <c r="H18" s="621"/>
      <c r="I18" s="622"/>
      <c r="J18" s="438"/>
    </row>
    <row r="19" spans="1:10" s="444" customFormat="1" ht="25.5">
      <c r="A19" s="897" t="s">
        <v>207</v>
      </c>
      <c r="B19" s="898">
        <v>98459</v>
      </c>
      <c r="C19" s="752" t="s">
        <v>11</v>
      </c>
      <c r="D19" s="899" t="s">
        <v>1073</v>
      </c>
      <c r="E19" s="900" t="s">
        <v>16</v>
      </c>
      <c r="F19" s="704">
        <v>50</v>
      </c>
      <c r="G19" s="741">
        <v>70.45</v>
      </c>
      <c r="H19" s="742">
        <f>+F19*G19</f>
        <v>3522.5</v>
      </c>
      <c r="I19" s="625"/>
      <c r="J19" s="438"/>
    </row>
    <row r="20" spans="1:10" s="444" customFormat="1" ht="12.75">
      <c r="A20" s="897" t="s">
        <v>207</v>
      </c>
      <c r="B20" s="898">
        <v>93210</v>
      </c>
      <c r="C20" s="752" t="s">
        <v>14</v>
      </c>
      <c r="D20" s="901" t="s">
        <v>158</v>
      </c>
      <c r="E20" s="900" t="s">
        <v>16</v>
      </c>
      <c r="F20" s="704">
        <v>30</v>
      </c>
      <c r="G20" s="741">
        <v>399.93</v>
      </c>
      <c r="H20" s="742">
        <f>+F20*G20</f>
        <v>11997.9</v>
      </c>
      <c r="I20" s="625"/>
      <c r="J20" s="438"/>
    </row>
    <row r="21" spans="1:10" s="444" customFormat="1" ht="25.5">
      <c r="A21" s="897" t="s">
        <v>100</v>
      </c>
      <c r="B21" s="898" t="s">
        <v>191</v>
      </c>
      <c r="C21" s="752" t="s">
        <v>17</v>
      </c>
      <c r="D21" s="899" t="s">
        <v>185</v>
      </c>
      <c r="E21" s="900" t="s">
        <v>13</v>
      </c>
      <c r="F21" s="704">
        <v>1</v>
      </c>
      <c r="G21" s="741">
        <v>3421.94</v>
      </c>
      <c r="H21" s="742">
        <f>+F21*G21</f>
        <v>3421.94</v>
      </c>
      <c r="I21" s="625"/>
      <c r="J21" s="438"/>
    </row>
    <row r="22" spans="1:10" s="444" customFormat="1" ht="12.75">
      <c r="A22" s="897" t="s">
        <v>100</v>
      </c>
      <c r="B22" s="898" t="s">
        <v>238</v>
      </c>
      <c r="C22" s="752" t="s">
        <v>19</v>
      </c>
      <c r="D22" s="901" t="s">
        <v>69</v>
      </c>
      <c r="E22" s="900" t="s">
        <v>13</v>
      </c>
      <c r="F22" s="704">
        <v>1</v>
      </c>
      <c r="G22" s="741">
        <v>393.8</v>
      </c>
      <c r="H22" s="742">
        <f>+F22*G22</f>
        <v>393.8</v>
      </c>
      <c r="I22" s="625"/>
      <c r="J22" s="439"/>
    </row>
    <row r="23" spans="1:10" s="444" customFormat="1" ht="12.75">
      <c r="A23" s="897" t="s">
        <v>100</v>
      </c>
      <c r="B23" s="898" t="s">
        <v>240</v>
      </c>
      <c r="C23" s="752" t="s">
        <v>186</v>
      </c>
      <c r="D23" s="899" t="s">
        <v>269</v>
      </c>
      <c r="E23" s="900" t="s">
        <v>16</v>
      </c>
      <c r="F23" s="704">
        <v>400</v>
      </c>
      <c r="G23" s="741">
        <v>1.63</v>
      </c>
      <c r="H23" s="742">
        <f>+F23*G23</f>
        <v>652</v>
      </c>
      <c r="I23" s="625"/>
      <c r="J23" s="438"/>
    </row>
    <row r="24" spans="1:10" s="444" customFormat="1" ht="12.75">
      <c r="A24" s="509"/>
      <c r="B24" s="626"/>
      <c r="C24" s="525" t="s">
        <v>1015</v>
      </c>
      <c r="D24" s="526" t="s">
        <v>208</v>
      </c>
      <c r="E24" s="627"/>
      <c r="F24" s="628"/>
      <c r="G24" s="629"/>
      <c r="H24" s="630"/>
      <c r="I24" s="625"/>
      <c r="J24" s="439"/>
    </row>
    <row r="25" spans="1:10" s="444" customFormat="1" ht="63.75">
      <c r="A25" s="897" t="s">
        <v>100</v>
      </c>
      <c r="B25" s="898" t="s">
        <v>1187</v>
      </c>
      <c r="C25" s="752" t="s">
        <v>1016</v>
      </c>
      <c r="D25" s="902" t="s">
        <v>210</v>
      </c>
      <c r="E25" s="903" t="s">
        <v>72</v>
      </c>
      <c r="F25" s="904">
        <v>100</v>
      </c>
      <c r="G25" s="741">
        <v>97.6</v>
      </c>
      <c r="H25" s="905">
        <f>+F25*G25</f>
        <v>9760</v>
      </c>
      <c r="I25" s="625"/>
      <c r="J25" s="438"/>
    </row>
    <row r="26" spans="1:10" s="444" customFormat="1" ht="13.5" thickBot="1">
      <c r="A26" s="532"/>
      <c r="B26" s="533"/>
      <c r="C26" s="631"/>
      <c r="D26" s="534" t="s">
        <v>22</v>
      </c>
      <c r="E26" s="632"/>
      <c r="F26" s="633"/>
      <c r="G26" s="634"/>
      <c r="H26" s="635"/>
      <c r="I26" s="445">
        <f>SUM(H19:H25)</f>
        <v>29748.14</v>
      </c>
      <c r="J26" s="438"/>
    </row>
    <row r="27" spans="1:10" s="444" customFormat="1" ht="13.5" customHeight="1" thickBot="1">
      <c r="A27" s="535"/>
      <c r="B27" s="535"/>
      <c r="C27" s="636"/>
      <c r="D27" s="636"/>
      <c r="E27" s="702"/>
      <c r="F27" s="633"/>
      <c r="G27" s="637"/>
      <c r="H27" s="636"/>
      <c r="I27" s="615"/>
      <c r="J27" s="438"/>
    </row>
    <row r="28" spans="1:10" s="444" customFormat="1" ht="12.75">
      <c r="A28" s="906"/>
      <c r="B28" s="907"/>
      <c r="C28" s="908" t="s">
        <v>63</v>
      </c>
      <c r="D28" s="909" t="s">
        <v>159</v>
      </c>
      <c r="E28" s="910"/>
      <c r="F28" s="911"/>
      <c r="G28" s="762"/>
      <c r="H28" s="912"/>
      <c r="I28" s="913"/>
      <c r="J28" s="438"/>
    </row>
    <row r="29" spans="1:10" s="444" customFormat="1" ht="12.75">
      <c r="A29" s="897" t="s">
        <v>100</v>
      </c>
      <c r="B29" s="531" t="s">
        <v>1188</v>
      </c>
      <c r="C29" s="752" t="s">
        <v>64</v>
      </c>
      <c r="D29" s="902" t="s">
        <v>1085</v>
      </c>
      <c r="E29" s="703" t="s">
        <v>13</v>
      </c>
      <c r="F29" s="904">
        <v>1</v>
      </c>
      <c r="G29" s="741">
        <v>126488.65</v>
      </c>
      <c r="H29" s="742">
        <f>+F29*G29</f>
        <v>126488.65</v>
      </c>
      <c r="I29" s="914"/>
      <c r="J29" s="438"/>
    </row>
    <row r="30" spans="1:10" s="444" customFormat="1" ht="13.5" thickBot="1">
      <c r="A30" s="915"/>
      <c r="B30" s="916"/>
      <c r="C30" s="917"/>
      <c r="D30" s="918" t="s">
        <v>22</v>
      </c>
      <c r="E30" s="919"/>
      <c r="F30" s="920"/>
      <c r="G30" s="760"/>
      <c r="H30" s="921"/>
      <c r="I30" s="922">
        <f>SUM(H29:H29)</f>
        <v>126488.65</v>
      </c>
      <c r="J30" s="438"/>
    </row>
    <row r="31" spans="1:10" s="444" customFormat="1" ht="13.5" customHeight="1" thickBot="1">
      <c r="A31" s="535"/>
      <c r="B31" s="535"/>
      <c r="C31" s="636"/>
      <c r="D31" s="636"/>
      <c r="E31" s="702"/>
      <c r="F31" s="633"/>
      <c r="G31" s="637"/>
      <c r="H31" s="636"/>
      <c r="I31" s="615"/>
      <c r="J31" s="438"/>
    </row>
    <row r="32" spans="1:10" s="444" customFormat="1" ht="12.75">
      <c r="A32" s="536"/>
      <c r="B32" s="537"/>
      <c r="C32" s="538" t="s">
        <v>65</v>
      </c>
      <c r="D32" s="539" t="s">
        <v>187</v>
      </c>
      <c r="E32" s="638"/>
      <c r="F32" s="639"/>
      <c r="G32" s="640"/>
      <c r="H32" s="641"/>
      <c r="I32" s="622"/>
      <c r="J32" s="438"/>
    </row>
    <row r="33" spans="1:10" s="444" customFormat="1" ht="12.75">
      <c r="A33" s="509"/>
      <c r="B33" s="531"/>
      <c r="C33" s="525" t="s">
        <v>66</v>
      </c>
      <c r="D33" s="580" t="s">
        <v>270</v>
      </c>
      <c r="E33" s="642"/>
      <c r="F33" s="643"/>
      <c r="G33" s="644"/>
      <c r="H33" s="645">
        <f>+F33*G33</f>
        <v>0</v>
      </c>
      <c r="I33" s="625"/>
      <c r="J33" s="438"/>
    </row>
    <row r="34" spans="1:10" s="444" customFormat="1" ht="12.75">
      <c r="A34" s="509" t="s">
        <v>207</v>
      </c>
      <c r="B34" s="531">
        <v>97622</v>
      </c>
      <c r="C34" s="522" t="s">
        <v>217</v>
      </c>
      <c r="D34" s="581" t="s">
        <v>271</v>
      </c>
      <c r="E34" s="703" t="s">
        <v>72</v>
      </c>
      <c r="F34" s="738">
        <v>4.8</v>
      </c>
      <c r="G34" s="647">
        <v>40.28</v>
      </c>
      <c r="H34" s="624">
        <f>+F34*G34</f>
        <v>193.34</v>
      </c>
      <c r="I34" s="625"/>
      <c r="J34" s="438"/>
    </row>
    <row r="35" spans="1:10" s="444" customFormat="1" ht="12.75">
      <c r="A35" s="509" t="s">
        <v>207</v>
      </c>
      <c r="B35" s="531">
        <v>97631</v>
      </c>
      <c r="C35" s="522" t="s">
        <v>218</v>
      </c>
      <c r="D35" s="581" t="s">
        <v>272</v>
      </c>
      <c r="E35" s="582" t="s">
        <v>16</v>
      </c>
      <c r="F35" s="646">
        <v>2</v>
      </c>
      <c r="G35" s="647">
        <v>2.4</v>
      </c>
      <c r="H35" s="624">
        <f aca="true" t="shared" si="0" ref="H35:H40">+F35*G35</f>
        <v>4.8</v>
      </c>
      <c r="I35" s="625"/>
      <c r="J35" s="438"/>
    </row>
    <row r="36" spans="1:10" s="444" customFormat="1" ht="12.75">
      <c r="A36" s="509" t="s">
        <v>207</v>
      </c>
      <c r="B36" s="531">
        <v>97645</v>
      </c>
      <c r="C36" s="522" t="s">
        <v>219</v>
      </c>
      <c r="D36" s="581" t="s">
        <v>273</v>
      </c>
      <c r="E36" s="582" t="s">
        <v>13</v>
      </c>
      <c r="F36" s="646">
        <v>1</v>
      </c>
      <c r="G36" s="647">
        <v>54.24</v>
      </c>
      <c r="H36" s="624">
        <f t="shared" si="0"/>
        <v>54.24</v>
      </c>
      <c r="I36" s="625"/>
      <c r="J36" s="438"/>
    </row>
    <row r="37" spans="1:10" s="444" customFormat="1" ht="12.75">
      <c r="A37" s="509" t="s">
        <v>207</v>
      </c>
      <c r="B37" s="531">
        <v>97644</v>
      </c>
      <c r="C37" s="522" t="s">
        <v>220</v>
      </c>
      <c r="D37" s="581" t="s">
        <v>274</v>
      </c>
      <c r="E37" s="582" t="s">
        <v>13</v>
      </c>
      <c r="F37" s="646">
        <v>1</v>
      </c>
      <c r="G37" s="647">
        <v>28.43</v>
      </c>
      <c r="H37" s="624">
        <f t="shared" si="0"/>
        <v>28.43</v>
      </c>
      <c r="I37" s="625"/>
      <c r="J37" s="438"/>
    </row>
    <row r="38" spans="1:10" s="444" customFormat="1" ht="12.75">
      <c r="A38" s="509" t="s">
        <v>207</v>
      </c>
      <c r="B38" s="531">
        <v>97644</v>
      </c>
      <c r="C38" s="522" t="s">
        <v>221</v>
      </c>
      <c r="D38" s="581" t="s">
        <v>275</v>
      </c>
      <c r="E38" s="582" t="s">
        <v>13</v>
      </c>
      <c r="F38" s="646">
        <v>1</v>
      </c>
      <c r="G38" s="647">
        <v>9.95</v>
      </c>
      <c r="H38" s="624">
        <f t="shared" si="0"/>
        <v>9.95</v>
      </c>
      <c r="I38" s="625"/>
      <c r="J38" s="438"/>
    </row>
    <row r="39" spans="1:10" s="444" customFormat="1" ht="12.75">
      <c r="A39" s="509" t="s">
        <v>207</v>
      </c>
      <c r="B39" s="531">
        <v>97641</v>
      </c>
      <c r="C39" s="522" t="s">
        <v>222</v>
      </c>
      <c r="D39" s="581" t="s">
        <v>276</v>
      </c>
      <c r="E39" s="582" t="s">
        <v>16</v>
      </c>
      <c r="F39" s="646">
        <v>50</v>
      </c>
      <c r="G39" s="647">
        <v>3.66</v>
      </c>
      <c r="H39" s="624">
        <f t="shared" si="0"/>
        <v>183</v>
      </c>
      <c r="I39" s="625"/>
      <c r="J39" s="438"/>
    </row>
    <row r="40" spans="1:10" s="444" customFormat="1" ht="25.5">
      <c r="A40" s="509" t="s">
        <v>207</v>
      </c>
      <c r="B40" s="531">
        <v>97640</v>
      </c>
      <c r="C40" s="522" t="s">
        <v>223</v>
      </c>
      <c r="D40" s="612" t="s">
        <v>961</v>
      </c>
      <c r="E40" s="582" t="s">
        <v>16</v>
      </c>
      <c r="F40" s="646">
        <v>500</v>
      </c>
      <c r="G40" s="647">
        <v>1.49</v>
      </c>
      <c r="H40" s="624">
        <f t="shared" si="0"/>
        <v>745</v>
      </c>
      <c r="I40" s="625"/>
      <c r="J40" s="438"/>
    </row>
    <row r="41" spans="1:10" s="444" customFormat="1" ht="25.5">
      <c r="A41" s="509"/>
      <c r="B41" s="531"/>
      <c r="C41" s="525" t="s">
        <v>67</v>
      </c>
      <c r="D41" s="580" t="s">
        <v>278</v>
      </c>
      <c r="E41" s="649"/>
      <c r="F41" s="650"/>
      <c r="G41" s="644"/>
      <c r="H41" s="645"/>
      <c r="I41" s="625"/>
      <c r="J41" s="438"/>
    </row>
    <row r="42" spans="1:10" s="444" customFormat="1" ht="12.75">
      <c r="A42" s="509"/>
      <c r="B42" s="531"/>
      <c r="C42" s="592" t="s">
        <v>628</v>
      </c>
      <c r="D42" s="604" t="s">
        <v>629</v>
      </c>
      <c r="E42" s="651"/>
      <c r="F42" s="652"/>
      <c r="G42" s="629"/>
      <c r="H42" s="630">
        <f>+F42*G42</f>
        <v>0</v>
      </c>
      <c r="I42" s="625"/>
      <c r="J42" s="438"/>
    </row>
    <row r="43" spans="1:10" s="444" customFormat="1" ht="51">
      <c r="A43" s="509" t="s">
        <v>1056</v>
      </c>
      <c r="B43" s="531" t="s">
        <v>1057</v>
      </c>
      <c r="C43" s="527" t="s">
        <v>664</v>
      </c>
      <c r="D43" s="653" t="s">
        <v>637</v>
      </c>
      <c r="E43" s="654" t="s">
        <v>16</v>
      </c>
      <c r="F43" s="646">
        <v>178</v>
      </c>
      <c r="G43" s="753">
        <v>87.78</v>
      </c>
      <c r="H43" s="648">
        <f>+F43*G43</f>
        <v>15624.84</v>
      </c>
      <c r="I43" s="625"/>
      <c r="J43" s="438"/>
    </row>
    <row r="44" spans="1:10" s="444" customFormat="1" ht="25.5">
      <c r="A44" s="509" t="s">
        <v>1056</v>
      </c>
      <c r="B44" s="531" t="s">
        <v>1057</v>
      </c>
      <c r="C44" s="527" t="s">
        <v>665</v>
      </c>
      <c r="D44" s="653" t="s">
        <v>630</v>
      </c>
      <c r="E44" s="654" t="s">
        <v>436</v>
      </c>
      <c r="F44" s="646">
        <v>30</v>
      </c>
      <c r="G44" s="753">
        <v>71.4</v>
      </c>
      <c r="H44" s="648">
        <f aca="true" t="shared" si="1" ref="H44:H102">+F44*G44</f>
        <v>2142</v>
      </c>
      <c r="I44" s="625"/>
      <c r="J44" s="438"/>
    </row>
    <row r="45" spans="1:10" s="444" customFormat="1" ht="25.5">
      <c r="A45" s="509" t="s">
        <v>1056</v>
      </c>
      <c r="B45" s="531" t="s">
        <v>1057</v>
      </c>
      <c r="C45" s="527" t="s">
        <v>666</v>
      </c>
      <c r="D45" s="653" t="s">
        <v>640</v>
      </c>
      <c r="E45" s="654" t="s">
        <v>13</v>
      </c>
      <c r="F45" s="646">
        <v>2</v>
      </c>
      <c r="G45" s="753">
        <v>583.7</v>
      </c>
      <c r="H45" s="648">
        <f t="shared" si="1"/>
        <v>1167.4</v>
      </c>
      <c r="I45" s="625"/>
      <c r="J45" s="438"/>
    </row>
    <row r="46" spans="1:10" s="444" customFormat="1" ht="25.5">
      <c r="A46" s="509" t="s">
        <v>1056</v>
      </c>
      <c r="B46" s="531" t="s">
        <v>1057</v>
      </c>
      <c r="C46" s="527" t="s">
        <v>667</v>
      </c>
      <c r="D46" s="653" t="s">
        <v>638</v>
      </c>
      <c r="E46" s="654" t="s">
        <v>13</v>
      </c>
      <c r="F46" s="646">
        <v>2</v>
      </c>
      <c r="G46" s="753">
        <v>418.6</v>
      </c>
      <c r="H46" s="648">
        <f t="shared" si="1"/>
        <v>837.2</v>
      </c>
      <c r="I46" s="625"/>
      <c r="J46" s="438"/>
    </row>
    <row r="47" spans="1:10" s="444" customFormat="1" ht="25.5">
      <c r="A47" s="509" t="s">
        <v>1056</v>
      </c>
      <c r="B47" s="531" t="s">
        <v>1057</v>
      </c>
      <c r="C47" s="527" t="s">
        <v>668</v>
      </c>
      <c r="D47" s="653" t="s">
        <v>639</v>
      </c>
      <c r="E47" s="654" t="s">
        <v>13</v>
      </c>
      <c r="F47" s="646">
        <v>5</v>
      </c>
      <c r="G47" s="753">
        <v>399.1</v>
      </c>
      <c r="H47" s="648">
        <f t="shared" si="1"/>
        <v>1995.5</v>
      </c>
      <c r="I47" s="625"/>
      <c r="J47" s="438"/>
    </row>
    <row r="48" spans="1:10" s="444" customFormat="1" ht="38.25">
      <c r="A48" s="509" t="s">
        <v>1056</v>
      </c>
      <c r="B48" s="531" t="s">
        <v>1057</v>
      </c>
      <c r="C48" s="527" t="s">
        <v>669</v>
      </c>
      <c r="D48" s="653" t="s">
        <v>641</v>
      </c>
      <c r="E48" s="654" t="s">
        <v>13</v>
      </c>
      <c r="F48" s="646">
        <v>6</v>
      </c>
      <c r="G48" s="753">
        <v>175.5</v>
      </c>
      <c r="H48" s="648">
        <f t="shared" si="1"/>
        <v>1053</v>
      </c>
      <c r="I48" s="625"/>
      <c r="J48" s="438"/>
    </row>
    <row r="49" spans="1:10" s="444" customFormat="1" ht="38.25">
      <c r="A49" s="509" t="s">
        <v>1056</v>
      </c>
      <c r="B49" s="531" t="s">
        <v>1057</v>
      </c>
      <c r="C49" s="527" t="s">
        <v>670</v>
      </c>
      <c r="D49" s="653" t="s">
        <v>644</v>
      </c>
      <c r="E49" s="654" t="s">
        <v>13</v>
      </c>
      <c r="F49" s="646">
        <v>1</v>
      </c>
      <c r="G49" s="753">
        <v>236.6</v>
      </c>
      <c r="H49" s="648">
        <f t="shared" si="1"/>
        <v>236.6</v>
      </c>
      <c r="I49" s="625"/>
      <c r="J49" s="438"/>
    </row>
    <row r="50" spans="1:10" s="444" customFormat="1" ht="25.5">
      <c r="A50" s="509" t="s">
        <v>1056</v>
      </c>
      <c r="B50" s="531" t="s">
        <v>1057</v>
      </c>
      <c r="C50" s="527" t="s">
        <v>671</v>
      </c>
      <c r="D50" s="653" t="s">
        <v>645</v>
      </c>
      <c r="E50" s="654" t="s">
        <v>13</v>
      </c>
      <c r="F50" s="646">
        <v>1</v>
      </c>
      <c r="G50" s="753">
        <v>443.3</v>
      </c>
      <c r="H50" s="648">
        <f t="shared" si="1"/>
        <v>443.3</v>
      </c>
      <c r="I50" s="625"/>
      <c r="J50" s="438"/>
    </row>
    <row r="51" spans="1:10" s="444" customFormat="1" ht="38.25">
      <c r="A51" s="509" t="s">
        <v>1056</v>
      </c>
      <c r="B51" s="531" t="s">
        <v>1057</v>
      </c>
      <c r="C51" s="527" t="s">
        <v>672</v>
      </c>
      <c r="D51" s="653" t="s">
        <v>648</v>
      </c>
      <c r="E51" s="654" t="s">
        <v>13</v>
      </c>
      <c r="F51" s="646">
        <v>1</v>
      </c>
      <c r="G51" s="753">
        <v>293.8</v>
      </c>
      <c r="H51" s="648">
        <f t="shared" si="1"/>
        <v>293.8</v>
      </c>
      <c r="I51" s="625"/>
      <c r="J51" s="438"/>
    </row>
    <row r="52" spans="1:10" s="444" customFormat="1" ht="38.25">
      <c r="A52" s="509" t="s">
        <v>1056</v>
      </c>
      <c r="B52" s="531" t="s">
        <v>1057</v>
      </c>
      <c r="C52" s="527" t="s">
        <v>673</v>
      </c>
      <c r="D52" s="653" t="s">
        <v>646</v>
      </c>
      <c r="E52" s="654" t="s">
        <v>13</v>
      </c>
      <c r="F52" s="646">
        <v>2</v>
      </c>
      <c r="G52" s="753">
        <v>200.2</v>
      </c>
      <c r="H52" s="648">
        <f t="shared" si="1"/>
        <v>400.4</v>
      </c>
      <c r="I52" s="625"/>
      <c r="J52" s="438"/>
    </row>
    <row r="53" spans="1:10" s="444" customFormat="1" ht="38.25">
      <c r="A53" s="509" t="s">
        <v>1056</v>
      </c>
      <c r="B53" s="531" t="s">
        <v>1057</v>
      </c>
      <c r="C53" s="527" t="s">
        <v>674</v>
      </c>
      <c r="D53" s="653" t="s">
        <v>647</v>
      </c>
      <c r="E53" s="654" t="s">
        <v>13</v>
      </c>
      <c r="F53" s="646">
        <v>1</v>
      </c>
      <c r="G53" s="753">
        <v>158.6</v>
      </c>
      <c r="H53" s="648">
        <f t="shared" si="1"/>
        <v>158.6</v>
      </c>
      <c r="I53" s="625"/>
      <c r="J53" s="438"/>
    </row>
    <row r="54" spans="1:10" s="444" customFormat="1" ht="38.25">
      <c r="A54" s="509" t="s">
        <v>1056</v>
      </c>
      <c r="B54" s="531" t="s">
        <v>1057</v>
      </c>
      <c r="C54" s="527" t="s">
        <v>675</v>
      </c>
      <c r="D54" s="653" t="s">
        <v>642</v>
      </c>
      <c r="E54" s="654" t="s">
        <v>13</v>
      </c>
      <c r="F54" s="646">
        <v>2</v>
      </c>
      <c r="G54" s="753">
        <v>158.6</v>
      </c>
      <c r="H54" s="648">
        <f t="shared" si="1"/>
        <v>317.2</v>
      </c>
      <c r="I54" s="625"/>
      <c r="J54" s="438"/>
    </row>
    <row r="55" spans="1:10" s="444" customFormat="1" ht="38.25">
      <c r="A55" s="509" t="s">
        <v>1056</v>
      </c>
      <c r="B55" s="531" t="s">
        <v>1057</v>
      </c>
      <c r="C55" s="527" t="s">
        <v>676</v>
      </c>
      <c r="D55" s="653" t="s">
        <v>649</v>
      </c>
      <c r="E55" s="654" t="s">
        <v>13</v>
      </c>
      <c r="F55" s="646">
        <v>12</v>
      </c>
      <c r="G55" s="753">
        <v>137.8</v>
      </c>
      <c r="H55" s="648">
        <f t="shared" si="1"/>
        <v>1653.6</v>
      </c>
      <c r="I55" s="625"/>
      <c r="J55" s="438"/>
    </row>
    <row r="56" spans="1:10" s="444" customFormat="1" ht="38.25">
      <c r="A56" s="509" t="s">
        <v>1056</v>
      </c>
      <c r="B56" s="531" t="s">
        <v>1057</v>
      </c>
      <c r="C56" s="527" t="s">
        <v>677</v>
      </c>
      <c r="D56" s="653" t="s">
        <v>650</v>
      </c>
      <c r="E56" s="654" t="s">
        <v>13</v>
      </c>
      <c r="F56" s="646">
        <v>1</v>
      </c>
      <c r="G56" s="753">
        <v>110.5</v>
      </c>
      <c r="H56" s="648">
        <f t="shared" si="1"/>
        <v>110.5</v>
      </c>
      <c r="I56" s="625"/>
      <c r="J56" s="438"/>
    </row>
    <row r="57" spans="1:10" s="444" customFormat="1" ht="38.25">
      <c r="A57" s="509" t="s">
        <v>1056</v>
      </c>
      <c r="B57" s="531" t="s">
        <v>1057</v>
      </c>
      <c r="C57" s="527" t="s">
        <v>678</v>
      </c>
      <c r="D57" s="653" t="s">
        <v>651</v>
      </c>
      <c r="E57" s="654" t="s">
        <v>13</v>
      </c>
      <c r="F57" s="646">
        <v>2</v>
      </c>
      <c r="G57" s="753">
        <v>308.1</v>
      </c>
      <c r="H57" s="648">
        <f t="shared" si="1"/>
        <v>616.2</v>
      </c>
      <c r="I57" s="625"/>
      <c r="J57" s="438"/>
    </row>
    <row r="58" spans="1:10" s="444" customFormat="1" ht="51">
      <c r="A58" s="509" t="s">
        <v>1056</v>
      </c>
      <c r="B58" s="531" t="s">
        <v>1057</v>
      </c>
      <c r="C58" s="527" t="s">
        <v>679</v>
      </c>
      <c r="D58" s="653" t="s">
        <v>652</v>
      </c>
      <c r="E58" s="654" t="s">
        <v>13</v>
      </c>
      <c r="F58" s="646">
        <v>2</v>
      </c>
      <c r="G58" s="753">
        <v>410.8</v>
      </c>
      <c r="H58" s="648">
        <f t="shared" si="1"/>
        <v>821.6</v>
      </c>
      <c r="I58" s="625"/>
      <c r="J58" s="438"/>
    </row>
    <row r="59" spans="1:10" s="444" customFormat="1" ht="51">
      <c r="A59" s="509" t="s">
        <v>1056</v>
      </c>
      <c r="B59" s="531" t="s">
        <v>1057</v>
      </c>
      <c r="C59" s="527" t="s">
        <v>680</v>
      </c>
      <c r="D59" s="653" t="s">
        <v>643</v>
      </c>
      <c r="E59" s="654" t="s">
        <v>13</v>
      </c>
      <c r="F59" s="646">
        <v>3</v>
      </c>
      <c r="G59" s="753">
        <v>494</v>
      </c>
      <c r="H59" s="648">
        <f t="shared" si="1"/>
        <v>1482</v>
      </c>
      <c r="I59" s="625"/>
      <c r="J59" s="438"/>
    </row>
    <row r="60" spans="1:10" s="444" customFormat="1" ht="38.25">
      <c r="A60" s="509" t="s">
        <v>1056</v>
      </c>
      <c r="B60" s="531" t="s">
        <v>1057</v>
      </c>
      <c r="C60" s="527" t="s">
        <v>681</v>
      </c>
      <c r="D60" s="653" t="s">
        <v>653</v>
      </c>
      <c r="E60" s="654" t="s">
        <v>13</v>
      </c>
      <c r="F60" s="646">
        <v>3</v>
      </c>
      <c r="G60" s="753">
        <v>386.1</v>
      </c>
      <c r="H60" s="648">
        <f t="shared" si="1"/>
        <v>1158.3</v>
      </c>
      <c r="I60" s="625"/>
      <c r="J60" s="438"/>
    </row>
    <row r="61" spans="1:10" s="444" customFormat="1" ht="38.25">
      <c r="A61" s="509" t="s">
        <v>1056</v>
      </c>
      <c r="B61" s="531" t="s">
        <v>1057</v>
      </c>
      <c r="C61" s="527" t="s">
        <v>682</v>
      </c>
      <c r="D61" s="653" t="s">
        <v>654</v>
      </c>
      <c r="E61" s="654" t="s">
        <v>13</v>
      </c>
      <c r="F61" s="646">
        <v>2</v>
      </c>
      <c r="G61" s="753">
        <v>464.1</v>
      </c>
      <c r="H61" s="648">
        <f t="shared" si="1"/>
        <v>928.2</v>
      </c>
      <c r="I61" s="625"/>
      <c r="J61" s="438"/>
    </row>
    <row r="62" spans="1:10" s="444" customFormat="1" ht="38.25">
      <c r="A62" s="509" t="s">
        <v>1056</v>
      </c>
      <c r="B62" s="531" t="s">
        <v>1057</v>
      </c>
      <c r="C62" s="527" t="s">
        <v>683</v>
      </c>
      <c r="D62" s="653" t="s">
        <v>655</v>
      </c>
      <c r="E62" s="654" t="s">
        <v>13</v>
      </c>
      <c r="F62" s="646">
        <v>3</v>
      </c>
      <c r="G62" s="753">
        <v>418.6</v>
      </c>
      <c r="H62" s="648">
        <f t="shared" si="1"/>
        <v>1255.8</v>
      </c>
      <c r="I62" s="625"/>
      <c r="J62" s="438"/>
    </row>
    <row r="63" spans="1:10" s="444" customFormat="1" ht="38.25">
      <c r="A63" s="509" t="s">
        <v>1056</v>
      </c>
      <c r="B63" s="531" t="s">
        <v>1057</v>
      </c>
      <c r="C63" s="527" t="s">
        <v>684</v>
      </c>
      <c r="D63" s="653" t="s">
        <v>656</v>
      </c>
      <c r="E63" s="654" t="s">
        <v>13</v>
      </c>
      <c r="F63" s="646">
        <v>1</v>
      </c>
      <c r="G63" s="753">
        <v>263.9</v>
      </c>
      <c r="H63" s="648">
        <f t="shared" si="1"/>
        <v>263.9</v>
      </c>
      <c r="I63" s="625"/>
      <c r="J63" s="438"/>
    </row>
    <row r="64" spans="1:10" s="444" customFormat="1" ht="38.25">
      <c r="A64" s="509" t="s">
        <v>1056</v>
      </c>
      <c r="B64" s="531" t="s">
        <v>1057</v>
      </c>
      <c r="C64" s="527" t="s">
        <v>685</v>
      </c>
      <c r="D64" s="653" t="s">
        <v>657</v>
      </c>
      <c r="E64" s="654" t="s">
        <v>13</v>
      </c>
      <c r="F64" s="646">
        <v>2</v>
      </c>
      <c r="G64" s="753">
        <v>234</v>
      </c>
      <c r="H64" s="648">
        <f t="shared" si="1"/>
        <v>468</v>
      </c>
      <c r="I64" s="625"/>
      <c r="J64" s="438"/>
    </row>
    <row r="65" spans="1:10" s="444" customFormat="1" ht="38.25">
      <c r="A65" s="509" t="s">
        <v>1056</v>
      </c>
      <c r="B65" s="531" t="s">
        <v>1057</v>
      </c>
      <c r="C65" s="527" t="s">
        <v>686</v>
      </c>
      <c r="D65" s="653" t="s">
        <v>658</v>
      </c>
      <c r="E65" s="654" t="s">
        <v>13</v>
      </c>
      <c r="F65" s="646">
        <v>7</v>
      </c>
      <c r="G65" s="753">
        <v>171.6</v>
      </c>
      <c r="H65" s="648">
        <f t="shared" si="1"/>
        <v>1201.2</v>
      </c>
      <c r="I65" s="625"/>
      <c r="J65" s="438"/>
    </row>
    <row r="66" spans="1:10" s="444" customFormat="1" ht="38.25">
      <c r="A66" s="509" t="s">
        <v>1056</v>
      </c>
      <c r="B66" s="531" t="s">
        <v>1057</v>
      </c>
      <c r="C66" s="527" t="s">
        <v>687</v>
      </c>
      <c r="D66" s="653" t="s">
        <v>659</v>
      </c>
      <c r="E66" s="654" t="s">
        <v>13</v>
      </c>
      <c r="F66" s="646">
        <v>5</v>
      </c>
      <c r="G66" s="753">
        <v>159.9</v>
      </c>
      <c r="H66" s="648">
        <f t="shared" si="1"/>
        <v>799.5</v>
      </c>
      <c r="I66" s="625"/>
      <c r="J66" s="438"/>
    </row>
    <row r="67" spans="1:10" s="444" customFormat="1" ht="38.25">
      <c r="A67" s="509" t="s">
        <v>1056</v>
      </c>
      <c r="B67" s="531" t="s">
        <v>1057</v>
      </c>
      <c r="C67" s="527" t="s">
        <v>688</v>
      </c>
      <c r="D67" s="653" t="s">
        <v>660</v>
      </c>
      <c r="E67" s="654" t="s">
        <v>13</v>
      </c>
      <c r="F67" s="646">
        <v>1</v>
      </c>
      <c r="G67" s="753">
        <v>140.4</v>
      </c>
      <c r="H67" s="648">
        <f t="shared" si="1"/>
        <v>140.4</v>
      </c>
      <c r="I67" s="625"/>
      <c r="J67" s="438"/>
    </row>
    <row r="68" spans="1:10" s="444" customFormat="1" ht="12.75">
      <c r="A68" s="509"/>
      <c r="B68" s="531"/>
      <c r="C68" s="592" t="s">
        <v>661</v>
      </c>
      <c r="D68" s="604" t="s">
        <v>787</v>
      </c>
      <c r="E68" s="651"/>
      <c r="F68" s="652"/>
      <c r="G68" s="758"/>
      <c r="H68" s="630">
        <f>+F68*G68</f>
        <v>0</v>
      </c>
      <c r="I68" s="625"/>
      <c r="J68" s="438"/>
    </row>
    <row r="69" spans="1:10" s="444" customFormat="1" ht="51">
      <c r="A69" s="509" t="s">
        <v>1056</v>
      </c>
      <c r="B69" s="531" t="s">
        <v>1057</v>
      </c>
      <c r="C69" s="527" t="s">
        <v>689</v>
      </c>
      <c r="D69" s="653" t="s">
        <v>662</v>
      </c>
      <c r="E69" s="654" t="s">
        <v>436</v>
      </c>
      <c r="F69" s="646">
        <v>75</v>
      </c>
      <c r="G69" s="939">
        <v>24</v>
      </c>
      <c r="H69" s="648">
        <f t="shared" si="1"/>
        <v>1800</v>
      </c>
      <c r="I69" s="625"/>
      <c r="J69" s="438"/>
    </row>
    <row r="70" spans="1:10" s="444" customFormat="1" ht="51">
      <c r="A70" s="509" t="s">
        <v>1056</v>
      </c>
      <c r="B70" s="531" t="s">
        <v>1057</v>
      </c>
      <c r="C70" s="527" t="s">
        <v>690</v>
      </c>
      <c r="D70" s="653" t="s">
        <v>663</v>
      </c>
      <c r="E70" s="654" t="s">
        <v>436</v>
      </c>
      <c r="F70" s="646">
        <v>80</v>
      </c>
      <c r="G70" s="939">
        <v>22.5</v>
      </c>
      <c r="H70" s="648">
        <f t="shared" si="1"/>
        <v>1800</v>
      </c>
      <c r="I70" s="625"/>
      <c r="J70" s="438"/>
    </row>
    <row r="71" spans="1:10" s="444" customFormat="1" ht="12.75">
      <c r="A71" s="509"/>
      <c r="B71" s="531"/>
      <c r="C71" s="592" t="s">
        <v>692</v>
      </c>
      <c r="D71" s="604" t="s">
        <v>691</v>
      </c>
      <c r="E71" s="651"/>
      <c r="F71" s="652"/>
      <c r="G71" s="758"/>
      <c r="H71" s="630">
        <f>+F71*G71</f>
        <v>0</v>
      </c>
      <c r="I71" s="625"/>
      <c r="J71" s="438"/>
    </row>
    <row r="72" spans="1:10" s="444" customFormat="1" ht="76.5">
      <c r="A72" s="509" t="s">
        <v>1056</v>
      </c>
      <c r="B72" s="531" t="s">
        <v>1057</v>
      </c>
      <c r="C72" s="527" t="s">
        <v>707</v>
      </c>
      <c r="D72" s="653" t="s">
        <v>693</v>
      </c>
      <c r="E72" s="654" t="s">
        <v>436</v>
      </c>
      <c r="F72" s="646">
        <v>68</v>
      </c>
      <c r="G72" s="939">
        <v>59.03</v>
      </c>
      <c r="H72" s="648">
        <f t="shared" si="1"/>
        <v>4014.04</v>
      </c>
      <c r="I72" s="625"/>
      <c r="J72" s="438"/>
    </row>
    <row r="73" spans="1:10" s="444" customFormat="1" ht="76.5">
      <c r="A73" s="509" t="s">
        <v>1056</v>
      </c>
      <c r="B73" s="531" t="s">
        <v>1057</v>
      </c>
      <c r="C73" s="527" t="s">
        <v>708</v>
      </c>
      <c r="D73" s="653" t="s">
        <v>694</v>
      </c>
      <c r="E73" s="654" t="s">
        <v>436</v>
      </c>
      <c r="F73" s="646">
        <v>155</v>
      </c>
      <c r="G73" s="939">
        <v>68.25</v>
      </c>
      <c r="H73" s="648">
        <f t="shared" si="1"/>
        <v>10578.75</v>
      </c>
      <c r="I73" s="625"/>
      <c r="J73" s="438"/>
    </row>
    <row r="74" spans="1:10" s="444" customFormat="1" ht="76.5">
      <c r="A74" s="509" t="s">
        <v>1056</v>
      </c>
      <c r="B74" s="531" t="s">
        <v>1057</v>
      </c>
      <c r="C74" s="527" t="s">
        <v>709</v>
      </c>
      <c r="D74" s="653" t="s">
        <v>695</v>
      </c>
      <c r="E74" s="654" t="s">
        <v>436</v>
      </c>
      <c r="F74" s="646">
        <v>57</v>
      </c>
      <c r="G74" s="939">
        <v>77.4</v>
      </c>
      <c r="H74" s="648">
        <f t="shared" si="1"/>
        <v>4411.8</v>
      </c>
      <c r="I74" s="625"/>
      <c r="J74" s="438"/>
    </row>
    <row r="75" spans="1:10" s="444" customFormat="1" ht="76.5">
      <c r="A75" s="509" t="s">
        <v>1056</v>
      </c>
      <c r="B75" s="531" t="s">
        <v>1057</v>
      </c>
      <c r="C75" s="527" t="s">
        <v>710</v>
      </c>
      <c r="D75" s="653" t="s">
        <v>696</v>
      </c>
      <c r="E75" s="654" t="s">
        <v>436</v>
      </c>
      <c r="F75" s="646">
        <v>208</v>
      </c>
      <c r="G75" s="939">
        <v>86.7</v>
      </c>
      <c r="H75" s="648">
        <f t="shared" si="1"/>
        <v>18033.6</v>
      </c>
      <c r="I75" s="625"/>
      <c r="J75" s="438"/>
    </row>
    <row r="76" spans="1:10" s="444" customFormat="1" ht="76.5">
      <c r="A76" s="509" t="s">
        <v>1056</v>
      </c>
      <c r="B76" s="531" t="s">
        <v>1057</v>
      </c>
      <c r="C76" s="527" t="s">
        <v>711</v>
      </c>
      <c r="D76" s="653" t="s">
        <v>697</v>
      </c>
      <c r="E76" s="654" t="s">
        <v>436</v>
      </c>
      <c r="F76" s="646">
        <v>50</v>
      </c>
      <c r="G76" s="939">
        <v>106.2</v>
      </c>
      <c r="H76" s="648">
        <f t="shared" si="1"/>
        <v>5310</v>
      </c>
      <c r="I76" s="625"/>
      <c r="J76" s="438"/>
    </row>
    <row r="77" spans="1:10" s="444" customFormat="1" ht="76.5">
      <c r="A77" s="509" t="s">
        <v>1056</v>
      </c>
      <c r="B77" s="531" t="s">
        <v>1057</v>
      </c>
      <c r="C77" s="527" t="s">
        <v>712</v>
      </c>
      <c r="D77" s="653" t="s">
        <v>698</v>
      </c>
      <c r="E77" s="654" t="s">
        <v>436</v>
      </c>
      <c r="F77" s="646">
        <v>30</v>
      </c>
      <c r="G77" s="939">
        <v>118.65</v>
      </c>
      <c r="H77" s="648">
        <f t="shared" si="1"/>
        <v>3559.5</v>
      </c>
      <c r="I77" s="625"/>
      <c r="J77" s="438"/>
    </row>
    <row r="78" spans="1:10" s="444" customFormat="1" ht="76.5">
      <c r="A78" s="509" t="s">
        <v>1056</v>
      </c>
      <c r="B78" s="531" t="s">
        <v>1057</v>
      </c>
      <c r="C78" s="527" t="s">
        <v>713</v>
      </c>
      <c r="D78" s="653" t="s">
        <v>699</v>
      </c>
      <c r="E78" s="654" t="s">
        <v>436</v>
      </c>
      <c r="F78" s="646">
        <v>42</v>
      </c>
      <c r="G78" s="939">
        <v>132</v>
      </c>
      <c r="H78" s="648">
        <f t="shared" si="1"/>
        <v>5544</v>
      </c>
      <c r="I78" s="625"/>
      <c r="J78" s="438"/>
    </row>
    <row r="79" spans="1:10" s="444" customFormat="1" ht="76.5">
      <c r="A79" s="509" t="s">
        <v>1056</v>
      </c>
      <c r="B79" s="531" t="s">
        <v>1057</v>
      </c>
      <c r="C79" s="527" t="s">
        <v>714</v>
      </c>
      <c r="D79" s="653" t="s">
        <v>700</v>
      </c>
      <c r="E79" s="654" t="s">
        <v>436</v>
      </c>
      <c r="F79" s="646">
        <v>84</v>
      </c>
      <c r="G79" s="939">
        <v>146.85</v>
      </c>
      <c r="H79" s="648">
        <f t="shared" si="1"/>
        <v>12335.4</v>
      </c>
      <c r="I79" s="625"/>
      <c r="J79" s="438"/>
    </row>
    <row r="80" spans="1:10" s="444" customFormat="1" ht="25.5">
      <c r="A80" s="509" t="s">
        <v>1056</v>
      </c>
      <c r="B80" s="531" t="s">
        <v>1057</v>
      </c>
      <c r="C80" s="527" t="s">
        <v>715</v>
      </c>
      <c r="D80" s="653" t="s">
        <v>701</v>
      </c>
      <c r="E80" s="654" t="s">
        <v>13</v>
      </c>
      <c r="F80" s="646">
        <v>21</v>
      </c>
      <c r="G80" s="939">
        <v>192</v>
      </c>
      <c r="H80" s="648">
        <f t="shared" si="1"/>
        <v>4032</v>
      </c>
      <c r="I80" s="625"/>
      <c r="J80" s="438"/>
    </row>
    <row r="81" spans="1:10" s="444" customFormat="1" ht="25.5">
      <c r="A81" s="509" t="s">
        <v>1056</v>
      </c>
      <c r="B81" s="531" t="s">
        <v>1057</v>
      </c>
      <c r="C81" s="527" t="s">
        <v>716</v>
      </c>
      <c r="D81" s="653" t="s">
        <v>702</v>
      </c>
      <c r="E81" s="654" t="s">
        <v>13</v>
      </c>
      <c r="F81" s="646">
        <v>18</v>
      </c>
      <c r="G81" s="939">
        <v>195</v>
      </c>
      <c r="H81" s="648">
        <f t="shared" si="1"/>
        <v>3510</v>
      </c>
      <c r="I81" s="625"/>
      <c r="J81" s="438"/>
    </row>
    <row r="82" spans="1:10" s="444" customFormat="1" ht="25.5">
      <c r="A82" s="509" t="s">
        <v>1056</v>
      </c>
      <c r="B82" s="531" t="s">
        <v>1057</v>
      </c>
      <c r="C82" s="527" t="s">
        <v>717</v>
      </c>
      <c r="D82" s="653" t="s">
        <v>703</v>
      </c>
      <c r="E82" s="654" t="s">
        <v>13</v>
      </c>
      <c r="F82" s="646">
        <v>6</v>
      </c>
      <c r="G82" s="939">
        <v>202.5</v>
      </c>
      <c r="H82" s="648">
        <f t="shared" si="1"/>
        <v>1215</v>
      </c>
      <c r="I82" s="625"/>
      <c r="J82" s="438"/>
    </row>
    <row r="83" spans="1:10" s="444" customFormat="1" ht="25.5">
      <c r="A83" s="509" t="s">
        <v>1056</v>
      </c>
      <c r="B83" s="531" t="s">
        <v>1057</v>
      </c>
      <c r="C83" s="527" t="s">
        <v>718</v>
      </c>
      <c r="D83" s="653" t="s">
        <v>704</v>
      </c>
      <c r="E83" s="654" t="s">
        <v>13</v>
      </c>
      <c r="F83" s="646">
        <v>31</v>
      </c>
      <c r="G83" s="939">
        <v>210</v>
      </c>
      <c r="H83" s="648">
        <f t="shared" si="1"/>
        <v>6510</v>
      </c>
      <c r="I83" s="625"/>
      <c r="J83" s="438"/>
    </row>
    <row r="84" spans="1:10" s="444" customFormat="1" ht="25.5">
      <c r="A84" s="509" t="s">
        <v>1056</v>
      </c>
      <c r="B84" s="531" t="s">
        <v>1057</v>
      </c>
      <c r="C84" s="527" t="s">
        <v>719</v>
      </c>
      <c r="D84" s="653" t="s">
        <v>705</v>
      </c>
      <c r="E84" s="654" t="s">
        <v>13</v>
      </c>
      <c r="F84" s="646">
        <v>1</v>
      </c>
      <c r="G84" s="939">
        <v>240</v>
      </c>
      <c r="H84" s="648">
        <f t="shared" si="1"/>
        <v>240</v>
      </c>
      <c r="I84" s="625"/>
      <c r="J84" s="438"/>
    </row>
    <row r="85" spans="1:10" s="444" customFormat="1" ht="25.5">
      <c r="A85" s="509" t="s">
        <v>1056</v>
      </c>
      <c r="B85" s="531" t="s">
        <v>1057</v>
      </c>
      <c r="C85" s="527" t="s">
        <v>720</v>
      </c>
      <c r="D85" s="653" t="s">
        <v>706</v>
      </c>
      <c r="E85" s="654" t="s">
        <v>13</v>
      </c>
      <c r="F85" s="646">
        <v>1</v>
      </c>
      <c r="G85" s="939">
        <v>315</v>
      </c>
      <c r="H85" s="648">
        <f t="shared" si="1"/>
        <v>315</v>
      </c>
      <c r="I85" s="625"/>
      <c r="J85" s="438"/>
    </row>
    <row r="86" spans="1:10" s="444" customFormat="1" ht="12.75">
      <c r="A86" s="509"/>
      <c r="B86" s="531"/>
      <c r="C86" s="592" t="s">
        <v>721</v>
      </c>
      <c r="D86" s="604" t="s">
        <v>722</v>
      </c>
      <c r="E86" s="651"/>
      <c r="F86" s="652"/>
      <c r="G86" s="758"/>
      <c r="H86" s="630">
        <f>+F86*G86</f>
        <v>0</v>
      </c>
      <c r="I86" s="625"/>
      <c r="J86" s="438"/>
    </row>
    <row r="87" spans="1:10" s="444" customFormat="1" ht="25.5">
      <c r="A87" s="509" t="s">
        <v>1056</v>
      </c>
      <c r="B87" s="531" t="s">
        <v>1057</v>
      </c>
      <c r="C87" s="527" t="s">
        <v>729</v>
      </c>
      <c r="D87" s="653" t="s">
        <v>727</v>
      </c>
      <c r="E87" s="654" t="s">
        <v>13</v>
      </c>
      <c r="F87" s="646">
        <v>8</v>
      </c>
      <c r="G87" s="939">
        <v>860</v>
      </c>
      <c r="H87" s="648">
        <f t="shared" si="1"/>
        <v>6880</v>
      </c>
      <c r="I87" s="625"/>
      <c r="J87" s="438"/>
    </row>
    <row r="88" spans="1:10" s="444" customFormat="1" ht="25.5">
      <c r="A88" s="509" t="s">
        <v>1056</v>
      </c>
      <c r="B88" s="531" t="s">
        <v>1057</v>
      </c>
      <c r="C88" s="527" t="s">
        <v>730</v>
      </c>
      <c r="D88" s="653" t="s">
        <v>728</v>
      </c>
      <c r="E88" s="654" t="s">
        <v>13</v>
      </c>
      <c r="F88" s="646">
        <v>5</v>
      </c>
      <c r="G88" s="939">
        <v>860</v>
      </c>
      <c r="H88" s="648">
        <f t="shared" si="1"/>
        <v>4300</v>
      </c>
      <c r="I88" s="625"/>
      <c r="J88" s="438"/>
    </row>
    <row r="89" spans="1:10" s="444" customFormat="1" ht="25.5">
      <c r="A89" s="509" t="s">
        <v>1056</v>
      </c>
      <c r="B89" s="531" t="s">
        <v>1057</v>
      </c>
      <c r="C89" s="527" t="s">
        <v>731</v>
      </c>
      <c r="D89" s="653" t="s">
        <v>723</v>
      </c>
      <c r="E89" s="654" t="s">
        <v>13</v>
      </c>
      <c r="F89" s="738">
        <v>40</v>
      </c>
      <c r="G89" s="940">
        <v>416.5</v>
      </c>
      <c r="H89" s="648">
        <f t="shared" si="1"/>
        <v>16660</v>
      </c>
      <c r="I89" s="625"/>
      <c r="J89" s="438"/>
    </row>
    <row r="90" spans="1:10" s="444" customFormat="1" ht="63.75">
      <c r="A90" s="509" t="s">
        <v>1056</v>
      </c>
      <c r="B90" s="531" t="s">
        <v>1057</v>
      </c>
      <c r="C90" s="527" t="s">
        <v>732</v>
      </c>
      <c r="D90" s="653" t="s">
        <v>724</v>
      </c>
      <c r="E90" s="654" t="s">
        <v>13</v>
      </c>
      <c r="F90" s="646">
        <v>1</v>
      </c>
      <c r="G90" s="940">
        <v>3420</v>
      </c>
      <c r="H90" s="648">
        <f t="shared" si="1"/>
        <v>3420</v>
      </c>
      <c r="I90" s="625"/>
      <c r="J90" s="438"/>
    </row>
    <row r="91" spans="1:10" s="444" customFormat="1" ht="63.75">
      <c r="A91" s="509" t="s">
        <v>1056</v>
      </c>
      <c r="B91" s="531" t="s">
        <v>1057</v>
      </c>
      <c r="C91" s="527" t="s">
        <v>733</v>
      </c>
      <c r="D91" s="653" t="s">
        <v>725</v>
      </c>
      <c r="E91" s="654" t="s">
        <v>13</v>
      </c>
      <c r="F91" s="646">
        <v>1</v>
      </c>
      <c r="G91" s="940">
        <v>5310</v>
      </c>
      <c r="H91" s="648">
        <f t="shared" si="1"/>
        <v>5310</v>
      </c>
      <c r="I91" s="625"/>
      <c r="J91" s="438"/>
    </row>
    <row r="92" spans="1:10" s="444" customFormat="1" ht="63.75">
      <c r="A92" s="509" t="s">
        <v>1056</v>
      </c>
      <c r="B92" s="531" t="s">
        <v>1057</v>
      </c>
      <c r="C92" s="527" t="s">
        <v>734</v>
      </c>
      <c r="D92" s="653" t="s">
        <v>726</v>
      </c>
      <c r="E92" s="654" t="s">
        <v>13</v>
      </c>
      <c r="F92" s="646">
        <v>1</v>
      </c>
      <c r="G92" s="941">
        <v>6600</v>
      </c>
      <c r="H92" s="648">
        <f t="shared" si="1"/>
        <v>6600</v>
      </c>
      <c r="I92" s="625"/>
      <c r="J92" s="438"/>
    </row>
    <row r="93" spans="1:10" s="444" customFormat="1" ht="12.75">
      <c r="A93" s="509"/>
      <c r="B93" s="531"/>
      <c r="C93" s="592" t="s">
        <v>735</v>
      </c>
      <c r="D93" s="604" t="s">
        <v>736</v>
      </c>
      <c r="E93" s="651"/>
      <c r="F93" s="652"/>
      <c r="G93" s="758"/>
      <c r="H93" s="630">
        <f>+F93*G93</f>
        <v>0</v>
      </c>
      <c r="I93" s="625"/>
      <c r="J93" s="438"/>
    </row>
    <row r="94" spans="1:10" s="444" customFormat="1" ht="25.5">
      <c r="A94" s="509" t="s">
        <v>1056</v>
      </c>
      <c r="B94" s="531" t="s">
        <v>1057</v>
      </c>
      <c r="C94" s="527" t="s">
        <v>738</v>
      </c>
      <c r="D94" s="653" t="s">
        <v>737</v>
      </c>
      <c r="E94" s="654" t="s">
        <v>13</v>
      </c>
      <c r="F94" s="646">
        <v>6</v>
      </c>
      <c r="G94" s="753">
        <v>2000</v>
      </c>
      <c r="H94" s="648">
        <f t="shared" si="1"/>
        <v>12000</v>
      </c>
      <c r="I94" s="625"/>
      <c r="J94" s="438"/>
    </row>
    <row r="95" spans="1:10" s="444" customFormat="1" ht="12.75">
      <c r="A95" s="509"/>
      <c r="B95" s="531"/>
      <c r="C95" s="592" t="s">
        <v>739</v>
      </c>
      <c r="D95" s="604" t="s">
        <v>740</v>
      </c>
      <c r="E95" s="651"/>
      <c r="F95" s="652"/>
      <c r="G95" s="758"/>
      <c r="H95" s="630">
        <f>+F95*G95</f>
        <v>0</v>
      </c>
      <c r="I95" s="625"/>
      <c r="J95" s="438"/>
    </row>
    <row r="96" spans="1:10" s="444" customFormat="1" ht="63.75" customHeight="1">
      <c r="A96" s="509" t="s">
        <v>1056</v>
      </c>
      <c r="B96" s="531" t="s">
        <v>1057</v>
      </c>
      <c r="C96" s="527" t="s">
        <v>1017</v>
      </c>
      <c r="D96" s="653" t="s">
        <v>741</v>
      </c>
      <c r="E96" s="654" t="s">
        <v>13</v>
      </c>
      <c r="F96" s="646">
        <v>1</v>
      </c>
      <c r="G96" s="753">
        <v>30000</v>
      </c>
      <c r="H96" s="648">
        <f t="shared" si="1"/>
        <v>30000</v>
      </c>
      <c r="I96" s="625"/>
      <c r="J96" s="438"/>
    </row>
    <row r="97" spans="1:10" s="444" customFormat="1" ht="12.75">
      <c r="A97" s="509"/>
      <c r="B97" s="531"/>
      <c r="C97" s="525" t="s">
        <v>68</v>
      </c>
      <c r="D97" s="540" t="s">
        <v>279</v>
      </c>
      <c r="E97" s="651"/>
      <c r="F97" s="652"/>
      <c r="G97" s="758"/>
      <c r="H97" s="630"/>
      <c r="I97" s="625"/>
      <c r="J97" s="438"/>
    </row>
    <row r="98" spans="1:10" s="444" customFormat="1" ht="25.5">
      <c r="A98" s="897" t="s">
        <v>100</v>
      </c>
      <c r="B98" s="898" t="s">
        <v>239</v>
      </c>
      <c r="C98" s="752" t="s">
        <v>417</v>
      </c>
      <c r="D98" s="601" t="s">
        <v>962</v>
      </c>
      <c r="E98" s="703" t="s">
        <v>13</v>
      </c>
      <c r="F98" s="738">
        <v>1</v>
      </c>
      <c r="G98" s="745">
        <v>19.49</v>
      </c>
      <c r="H98" s="742">
        <f>+F98*G98</f>
        <v>19.49</v>
      </c>
      <c r="I98" s="625"/>
      <c r="J98" s="438"/>
    </row>
    <row r="99" spans="1:10" s="444" customFormat="1" ht="51">
      <c r="A99" s="509" t="s">
        <v>207</v>
      </c>
      <c r="B99" s="531">
        <v>97661</v>
      </c>
      <c r="C99" s="522" t="s">
        <v>418</v>
      </c>
      <c r="D99" s="601" t="s">
        <v>963</v>
      </c>
      <c r="E99" s="598" t="s">
        <v>436</v>
      </c>
      <c r="F99" s="646">
        <v>700</v>
      </c>
      <c r="G99" s="745">
        <v>0.48</v>
      </c>
      <c r="H99" s="624">
        <f t="shared" si="1"/>
        <v>336</v>
      </c>
      <c r="I99" s="625"/>
      <c r="J99" s="438"/>
    </row>
    <row r="100" spans="1:10" s="444" customFormat="1" ht="76.5">
      <c r="A100" s="897" t="s">
        <v>207</v>
      </c>
      <c r="B100" s="898" t="s">
        <v>1061</v>
      </c>
      <c r="C100" s="752" t="s">
        <v>419</v>
      </c>
      <c r="D100" s="601" t="s">
        <v>402</v>
      </c>
      <c r="E100" s="703" t="s">
        <v>13</v>
      </c>
      <c r="F100" s="738">
        <v>1</v>
      </c>
      <c r="G100" s="745">
        <v>996.24</v>
      </c>
      <c r="H100" s="742">
        <f t="shared" si="1"/>
        <v>996.24</v>
      </c>
      <c r="I100" s="625"/>
      <c r="J100" s="438"/>
    </row>
    <row r="101" spans="1:10" s="444" customFormat="1" ht="51">
      <c r="A101" s="897" t="s">
        <v>100</v>
      </c>
      <c r="B101" s="898" t="s">
        <v>244</v>
      </c>
      <c r="C101" s="752" t="s">
        <v>420</v>
      </c>
      <c r="D101" s="601" t="s">
        <v>403</v>
      </c>
      <c r="E101" s="703" t="s">
        <v>13</v>
      </c>
      <c r="F101" s="738">
        <v>4</v>
      </c>
      <c r="G101" s="745">
        <v>67.67</v>
      </c>
      <c r="H101" s="742">
        <f t="shared" si="1"/>
        <v>270.68</v>
      </c>
      <c r="I101" s="625"/>
      <c r="J101" s="438"/>
    </row>
    <row r="102" spans="1:10" s="444" customFormat="1" ht="25.5">
      <c r="A102" s="509" t="s">
        <v>207</v>
      </c>
      <c r="B102" s="531" t="s">
        <v>1062</v>
      </c>
      <c r="C102" s="522" t="s">
        <v>421</v>
      </c>
      <c r="D102" s="597" t="s">
        <v>404</v>
      </c>
      <c r="E102" s="582" t="s">
        <v>13</v>
      </c>
      <c r="F102" s="646">
        <v>2</v>
      </c>
      <c r="G102" s="745">
        <v>1022.99</v>
      </c>
      <c r="H102" s="624">
        <f t="shared" si="1"/>
        <v>2045.98</v>
      </c>
      <c r="I102" s="625"/>
      <c r="J102" s="438"/>
    </row>
    <row r="103" spans="1:10" s="444" customFormat="1" ht="25.5">
      <c r="A103" s="509" t="s">
        <v>207</v>
      </c>
      <c r="B103" s="531" t="s">
        <v>1062</v>
      </c>
      <c r="C103" s="522" t="s">
        <v>422</v>
      </c>
      <c r="D103" s="597" t="s">
        <v>405</v>
      </c>
      <c r="E103" s="582" t="s">
        <v>13</v>
      </c>
      <c r="F103" s="646">
        <v>1</v>
      </c>
      <c r="G103" s="745">
        <v>1022.99</v>
      </c>
      <c r="H103" s="624">
        <f aca="true" t="shared" si="2" ref="H103:H126">+F103*G103</f>
        <v>1022.99</v>
      </c>
      <c r="I103" s="625"/>
      <c r="J103" s="438"/>
    </row>
    <row r="104" spans="1:10" s="444" customFormat="1" ht="25.5">
      <c r="A104" s="897" t="s">
        <v>207</v>
      </c>
      <c r="B104" s="898" t="s">
        <v>1063</v>
      </c>
      <c r="C104" s="752" t="s">
        <v>423</v>
      </c>
      <c r="D104" s="601" t="s">
        <v>406</v>
      </c>
      <c r="E104" s="703" t="s">
        <v>13</v>
      </c>
      <c r="F104" s="738">
        <v>1</v>
      </c>
      <c r="G104" s="745">
        <v>453.51</v>
      </c>
      <c r="H104" s="742">
        <f t="shared" si="2"/>
        <v>453.51</v>
      </c>
      <c r="I104" s="625"/>
      <c r="J104" s="438"/>
    </row>
    <row r="105" spans="1:10" s="444" customFormat="1" ht="25.5">
      <c r="A105" s="897" t="s">
        <v>207</v>
      </c>
      <c r="B105" s="898" t="s">
        <v>1063</v>
      </c>
      <c r="C105" s="752" t="s">
        <v>424</v>
      </c>
      <c r="D105" s="601" t="s">
        <v>407</v>
      </c>
      <c r="E105" s="703" t="s">
        <v>13</v>
      </c>
      <c r="F105" s="738">
        <v>1</v>
      </c>
      <c r="G105" s="745">
        <v>453.51</v>
      </c>
      <c r="H105" s="742">
        <f t="shared" si="2"/>
        <v>453.51</v>
      </c>
      <c r="I105" s="625"/>
      <c r="J105" s="438"/>
    </row>
    <row r="106" spans="1:10" s="444" customFormat="1" ht="38.25">
      <c r="A106" s="509" t="s">
        <v>207</v>
      </c>
      <c r="B106" s="531">
        <v>93011</v>
      </c>
      <c r="C106" s="522" t="s">
        <v>425</v>
      </c>
      <c r="D106" s="597" t="s">
        <v>408</v>
      </c>
      <c r="E106" s="598" t="s">
        <v>436</v>
      </c>
      <c r="F106" s="646">
        <v>21</v>
      </c>
      <c r="G106" s="745">
        <v>26.4</v>
      </c>
      <c r="H106" s="624">
        <f t="shared" si="2"/>
        <v>554.4</v>
      </c>
      <c r="I106" s="625"/>
      <c r="J106" s="438"/>
    </row>
    <row r="107" spans="1:10" s="444" customFormat="1" ht="38.25">
      <c r="A107" s="509" t="s">
        <v>207</v>
      </c>
      <c r="B107" s="531">
        <v>93009</v>
      </c>
      <c r="C107" s="522" t="s">
        <v>426</v>
      </c>
      <c r="D107" s="597" t="s">
        <v>409</v>
      </c>
      <c r="E107" s="598" t="s">
        <v>436</v>
      </c>
      <c r="F107" s="646">
        <v>6</v>
      </c>
      <c r="G107" s="745">
        <v>15.82</v>
      </c>
      <c r="H107" s="624">
        <f t="shared" si="2"/>
        <v>94.92</v>
      </c>
      <c r="I107" s="625"/>
      <c r="J107" s="438"/>
    </row>
    <row r="108" spans="1:10" s="444" customFormat="1" ht="38.25">
      <c r="A108" s="509" t="s">
        <v>207</v>
      </c>
      <c r="B108" s="531">
        <v>91873</v>
      </c>
      <c r="C108" s="522" t="s">
        <v>427</v>
      </c>
      <c r="D108" s="597" t="s">
        <v>410</v>
      </c>
      <c r="E108" s="598" t="s">
        <v>436</v>
      </c>
      <c r="F108" s="646">
        <v>36</v>
      </c>
      <c r="G108" s="745">
        <v>14.15</v>
      </c>
      <c r="H108" s="624">
        <f t="shared" si="2"/>
        <v>509.4</v>
      </c>
      <c r="I108" s="625"/>
      <c r="J108" s="438"/>
    </row>
    <row r="109" spans="1:10" s="444" customFormat="1" ht="38.25">
      <c r="A109" s="509" t="s">
        <v>207</v>
      </c>
      <c r="B109" s="531">
        <v>92996</v>
      </c>
      <c r="C109" s="522" t="s">
        <v>428</v>
      </c>
      <c r="D109" s="597" t="s">
        <v>411</v>
      </c>
      <c r="E109" s="598" t="s">
        <v>436</v>
      </c>
      <c r="F109" s="738">
        <v>840</v>
      </c>
      <c r="G109" s="745">
        <v>92.05</v>
      </c>
      <c r="H109" s="624">
        <f t="shared" si="2"/>
        <v>77322</v>
      </c>
      <c r="I109" s="625"/>
      <c r="J109" s="438"/>
    </row>
    <row r="110" spans="1:10" s="444" customFormat="1" ht="25.5">
      <c r="A110" s="509" t="s">
        <v>207</v>
      </c>
      <c r="B110" s="531">
        <v>92990</v>
      </c>
      <c r="C110" s="522" t="s">
        <v>429</v>
      </c>
      <c r="D110" s="597" t="s">
        <v>412</v>
      </c>
      <c r="E110" s="598" t="s">
        <v>436</v>
      </c>
      <c r="F110" s="738">
        <v>147</v>
      </c>
      <c r="G110" s="745">
        <v>43.8</v>
      </c>
      <c r="H110" s="624">
        <f t="shared" si="2"/>
        <v>6438.6</v>
      </c>
      <c r="I110" s="625"/>
      <c r="J110" s="438"/>
    </row>
    <row r="111" spans="1:10" s="444" customFormat="1" ht="25.5">
      <c r="A111" s="509" t="s">
        <v>207</v>
      </c>
      <c r="B111" s="531">
        <v>92985</v>
      </c>
      <c r="C111" s="522" t="s">
        <v>430</v>
      </c>
      <c r="D111" s="597" t="s">
        <v>413</v>
      </c>
      <c r="E111" s="598" t="s">
        <v>436</v>
      </c>
      <c r="F111" s="646">
        <v>15</v>
      </c>
      <c r="G111" s="745">
        <v>22.33</v>
      </c>
      <c r="H111" s="624">
        <f t="shared" si="2"/>
        <v>334.95</v>
      </c>
      <c r="I111" s="625"/>
      <c r="J111" s="438"/>
    </row>
    <row r="112" spans="1:10" s="444" customFormat="1" ht="25.5">
      <c r="A112" s="509" t="s">
        <v>207</v>
      </c>
      <c r="B112" s="531">
        <v>92983</v>
      </c>
      <c r="C112" s="522" t="s">
        <v>431</v>
      </c>
      <c r="D112" s="597" t="s">
        <v>414</v>
      </c>
      <c r="E112" s="598" t="s">
        <v>436</v>
      </c>
      <c r="F112" s="646">
        <v>5</v>
      </c>
      <c r="G112" s="745">
        <v>16.65</v>
      </c>
      <c r="H112" s="624">
        <f t="shared" si="2"/>
        <v>83.25</v>
      </c>
      <c r="I112" s="625"/>
      <c r="J112" s="438"/>
    </row>
    <row r="113" spans="1:10" s="444" customFormat="1" ht="25.5">
      <c r="A113" s="509" t="s">
        <v>207</v>
      </c>
      <c r="B113" s="531">
        <v>91930</v>
      </c>
      <c r="C113" s="522" t="s">
        <v>432</v>
      </c>
      <c r="D113" s="597" t="s">
        <v>415</v>
      </c>
      <c r="E113" s="598" t="s">
        <v>436</v>
      </c>
      <c r="F113" s="646">
        <v>100</v>
      </c>
      <c r="G113" s="759">
        <v>5.96</v>
      </c>
      <c r="H113" s="624">
        <f t="shared" si="2"/>
        <v>596</v>
      </c>
      <c r="I113" s="625"/>
      <c r="J113" s="438"/>
    </row>
    <row r="114" spans="1:10" s="444" customFormat="1" ht="25.5">
      <c r="A114" s="509" t="s">
        <v>207</v>
      </c>
      <c r="B114" s="531">
        <v>91930</v>
      </c>
      <c r="C114" s="522" t="s">
        <v>433</v>
      </c>
      <c r="D114" s="597" t="s">
        <v>416</v>
      </c>
      <c r="E114" s="598" t="s">
        <v>436</v>
      </c>
      <c r="F114" s="646">
        <v>35</v>
      </c>
      <c r="G114" s="741">
        <v>5.96</v>
      </c>
      <c r="H114" s="624">
        <f t="shared" si="2"/>
        <v>208.6</v>
      </c>
      <c r="I114" s="625"/>
      <c r="J114" s="438"/>
    </row>
    <row r="115" spans="1:10" s="444" customFormat="1" ht="49.5" customHeight="1">
      <c r="A115" s="897" t="s">
        <v>100</v>
      </c>
      <c r="B115" s="898" t="s">
        <v>1176</v>
      </c>
      <c r="C115" s="752" t="s">
        <v>434</v>
      </c>
      <c r="D115" s="601" t="s">
        <v>456</v>
      </c>
      <c r="E115" s="703" t="s">
        <v>13</v>
      </c>
      <c r="F115" s="738">
        <v>1</v>
      </c>
      <c r="G115" s="741">
        <v>36.85</v>
      </c>
      <c r="H115" s="742">
        <f t="shared" si="2"/>
        <v>36.85</v>
      </c>
      <c r="I115" s="625"/>
      <c r="J115" s="438"/>
    </row>
    <row r="116" spans="1:10" s="444" customFormat="1" ht="51">
      <c r="A116" s="509" t="s">
        <v>207</v>
      </c>
      <c r="B116" s="531">
        <v>97661</v>
      </c>
      <c r="C116" s="522" t="s">
        <v>435</v>
      </c>
      <c r="D116" s="601" t="s">
        <v>457</v>
      </c>
      <c r="E116" s="598" t="s">
        <v>436</v>
      </c>
      <c r="F116" s="646">
        <v>120</v>
      </c>
      <c r="G116" s="741">
        <v>0.48</v>
      </c>
      <c r="H116" s="624">
        <f t="shared" si="2"/>
        <v>57.6</v>
      </c>
      <c r="I116" s="625"/>
      <c r="J116" s="438"/>
    </row>
    <row r="117" spans="1:10" s="444" customFormat="1" ht="12.75">
      <c r="A117" s="509"/>
      <c r="B117" s="524"/>
      <c r="C117" s="525" t="s">
        <v>280</v>
      </c>
      <c r="D117" s="540" t="s">
        <v>281</v>
      </c>
      <c r="E117" s="651"/>
      <c r="F117" s="652"/>
      <c r="G117" s="758"/>
      <c r="H117" s="630">
        <f>+F117*G117</f>
        <v>0</v>
      </c>
      <c r="I117" s="625"/>
      <c r="J117" s="438"/>
    </row>
    <row r="118" spans="1:10" s="444" customFormat="1" ht="38.25">
      <c r="A118" s="509" t="s">
        <v>207</v>
      </c>
      <c r="B118" s="531">
        <v>94216</v>
      </c>
      <c r="C118" s="522" t="s">
        <v>313</v>
      </c>
      <c r="D118" s="528" t="s">
        <v>1025</v>
      </c>
      <c r="E118" s="529" t="s">
        <v>16</v>
      </c>
      <c r="F118" s="646">
        <v>120</v>
      </c>
      <c r="G118" s="741">
        <v>145.05</v>
      </c>
      <c r="H118" s="624">
        <f t="shared" si="2"/>
        <v>17406</v>
      </c>
      <c r="I118" s="625"/>
      <c r="J118" s="438"/>
    </row>
    <row r="119" spans="1:10" s="444" customFormat="1" ht="12.75">
      <c r="A119" s="509"/>
      <c r="B119" s="531"/>
      <c r="C119" s="590" t="s">
        <v>325</v>
      </c>
      <c r="D119" s="540" t="s">
        <v>327</v>
      </c>
      <c r="E119" s="651"/>
      <c r="F119" s="652"/>
      <c r="G119" s="758"/>
      <c r="H119" s="630">
        <f>+F119*G119</f>
        <v>0</v>
      </c>
      <c r="I119" s="625"/>
      <c r="J119" s="438"/>
    </row>
    <row r="120" spans="1:10" s="444" customFormat="1" ht="12.75">
      <c r="A120" s="509" t="s">
        <v>207</v>
      </c>
      <c r="B120" s="531">
        <v>87450</v>
      </c>
      <c r="C120" s="527" t="s">
        <v>331</v>
      </c>
      <c r="D120" s="581" t="s">
        <v>328</v>
      </c>
      <c r="E120" s="531" t="s">
        <v>16</v>
      </c>
      <c r="F120" s="646">
        <v>25</v>
      </c>
      <c r="G120" s="745">
        <v>57.09</v>
      </c>
      <c r="H120" s="624">
        <f t="shared" si="2"/>
        <v>1427.25</v>
      </c>
      <c r="I120" s="625"/>
      <c r="J120" s="438"/>
    </row>
    <row r="121" spans="1:10" s="444" customFormat="1" ht="25.5">
      <c r="A121" s="509" t="s">
        <v>207</v>
      </c>
      <c r="B121" s="531">
        <v>87878</v>
      </c>
      <c r="C121" s="527" t="s">
        <v>332</v>
      </c>
      <c r="D121" s="581" t="s">
        <v>329</v>
      </c>
      <c r="E121" s="531" t="s">
        <v>16</v>
      </c>
      <c r="F121" s="646">
        <v>50</v>
      </c>
      <c r="G121" s="745">
        <v>3.6</v>
      </c>
      <c r="H121" s="624">
        <f t="shared" si="2"/>
        <v>180</v>
      </c>
      <c r="I121" s="625"/>
      <c r="J121" s="438"/>
    </row>
    <row r="122" spans="1:10" s="444" customFormat="1" ht="12.75">
      <c r="A122" s="509" t="s">
        <v>207</v>
      </c>
      <c r="B122" s="531">
        <v>87532</v>
      </c>
      <c r="C122" s="746" t="s">
        <v>333</v>
      </c>
      <c r="D122" s="747" t="s">
        <v>330</v>
      </c>
      <c r="E122" s="703" t="s">
        <v>16</v>
      </c>
      <c r="F122" s="738">
        <v>8.5</v>
      </c>
      <c r="G122" s="745">
        <v>30.02</v>
      </c>
      <c r="H122" s="624">
        <f>+F122*G122</f>
        <v>255.17</v>
      </c>
      <c r="I122" s="625"/>
      <c r="J122" s="438"/>
    </row>
    <row r="123" spans="1:10" s="444" customFormat="1" ht="12.75">
      <c r="A123" s="509" t="s">
        <v>207</v>
      </c>
      <c r="B123" s="531">
        <v>87548</v>
      </c>
      <c r="C123" s="746" t="s">
        <v>1051</v>
      </c>
      <c r="D123" s="747" t="s">
        <v>1052</v>
      </c>
      <c r="E123" s="703" t="s">
        <v>16</v>
      </c>
      <c r="F123" s="738">
        <v>41.5</v>
      </c>
      <c r="G123" s="745">
        <v>19.89</v>
      </c>
      <c r="H123" s="624">
        <f t="shared" si="2"/>
        <v>825.44</v>
      </c>
      <c r="I123" s="625"/>
      <c r="J123" s="438"/>
    </row>
    <row r="124" spans="1:10" s="444" customFormat="1" ht="12.75">
      <c r="A124" s="509"/>
      <c r="B124" s="524"/>
      <c r="C124" s="525" t="s">
        <v>326</v>
      </c>
      <c r="D124" s="540" t="s">
        <v>337</v>
      </c>
      <c r="E124" s="651"/>
      <c r="F124" s="652"/>
      <c r="G124" s="758"/>
      <c r="H124" s="630">
        <f>+F124*G124</f>
        <v>0</v>
      </c>
      <c r="I124" s="625"/>
      <c r="J124" s="438"/>
    </row>
    <row r="125" spans="1:10" s="444" customFormat="1" ht="12.75">
      <c r="A125" s="509" t="s">
        <v>207</v>
      </c>
      <c r="B125" s="531">
        <v>96130</v>
      </c>
      <c r="C125" s="522" t="s">
        <v>338</v>
      </c>
      <c r="D125" s="541" t="s">
        <v>188</v>
      </c>
      <c r="E125" s="542" t="s">
        <v>16</v>
      </c>
      <c r="F125" s="623">
        <v>100</v>
      </c>
      <c r="G125" s="741">
        <v>14.95</v>
      </c>
      <c r="H125" s="624">
        <f t="shared" si="2"/>
        <v>1495</v>
      </c>
      <c r="I125" s="625"/>
      <c r="J125" s="438"/>
    </row>
    <row r="126" spans="1:10" s="444" customFormat="1" ht="12.75">
      <c r="A126" s="509" t="s">
        <v>207</v>
      </c>
      <c r="B126" s="531">
        <v>95626</v>
      </c>
      <c r="C126" s="522" t="s">
        <v>339</v>
      </c>
      <c r="D126" s="593" t="s">
        <v>189</v>
      </c>
      <c r="E126" s="542" t="s">
        <v>16</v>
      </c>
      <c r="F126" s="623">
        <v>273</v>
      </c>
      <c r="G126" s="741">
        <v>12.67</v>
      </c>
      <c r="H126" s="624">
        <f t="shared" si="2"/>
        <v>3458.91</v>
      </c>
      <c r="I126" s="625"/>
      <c r="J126" s="438"/>
    </row>
    <row r="127" spans="1:10" s="444" customFormat="1" ht="12.75">
      <c r="A127" s="509"/>
      <c r="B127" s="524"/>
      <c r="C127" s="525" t="s">
        <v>349</v>
      </c>
      <c r="D127" s="540" t="s">
        <v>350</v>
      </c>
      <c r="E127" s="651"/>
      <c r="F127" s="652"/>
      <c r="G127" s="758"/>
      <c r="H127" s="630">
        <f>+F127*G127</f>
        <v>0</v>
      </c>
      <c r="I127" s="625"/>
      <c r="J127" s="438"/>
    </row>
    <row r="128" spans="1:10" s="444" customFormat="1" ht="25.5">
      <c r="A128" s="509" t="s">
        <v>207</v>
      </c>
      <c r="B128" s="531">
        <v>93393</v>
      </c>
      <c r="C128" s="522" t="s">
        <v>351</v>
      </c>
      <c r="D128" s="591" t="s">
        <v>352</v>
      </c>
      <c r="E128" s="543" t="s">
        <v>16</v>
      </c>
      <c r="F128" s="658">
        <v>8.5</v>
      </c>
      <c r="G128" s="741">
        <v>30.7</v>
      </c>
      <c r="H128" s="624">
        <f>+F128*G128</f>
        <v>260.95</v>
      </c>
      <c r="I128" s="625"/>
      <c r="J128" s="438"/>
    </row>
    <row r="129" spans="1:10" s="444" customFormat="1" ht="12.75">
      <c r="A129" s="509"/>
      <c r="B129" s="524"/>
      <c r="C129" s="525" t="s">
        <v>356</v>
      </c>
      <c r="D129" s="540" t="s">
        <v>357</v>
      </c>
      <c r="E129" s="651"/>
      <c r="F129" s="652"/>
      <c r="G129" s="758"/>
      <c r="H129" s="630">
        <f>+F129*G129</f>
        <v>0</v>
      </c>
      <c r="I129" s="625"/>
      <c r="J129" s="438"/>
    </row>
    <row r="130" spans="1:10" s="444" customFormat="1" ht="12.75">
      <c r="A130" s="509" t="s">
        <v>207</v>
      </c>
      <c r="B130" s="531">
        <v>98673</v>
      </c>
      <c r="C130" s="522" t="s">
        <v>359</v>
      </c>
      <c r="D130" s="594" t="s">
        <v>358</v>
      </c>
      <c r="E130" s="543" t="s">
        <v>16</v>
      </c>
      <c r="F130" s="613">
        <v>35</v>
      </c>
      <c r="G130" s="741">
        <v>139.66</v>
      </c>
      <c r="H130" s="624">
        <f>+F130*G130</f>
        <v>4888.1</v>
      </c>
      <c r="I130" s="625"/>
      <c r="J130" s="438"/>
    </row>
    <row r="131" spans="1:10" s="444" customFormat="1" ht="12.75">
      <c r="A131" s="509"/>
      <c r="B131" s="524"/>
      <c r="C131" s="525" t="s">
        <v>360</v>
      </c>
      <c r="D131" s="540" t="s">
        <v>361</v>
      </c>
      <c r="E131" s="651"/>
      <c r="F131" s="652"/>
      <c r="G131" s="758"/>
      <c r="H131" s="630"/>
      <c r="I131" s="625"/>
      <c r="J131" s="438"/>
    </row>
    <row r="132" spans="1:10" s="444" customFormat="1" ht="12.75">
      <c r="A132" s="509" t="s">
        <v>207</v>
      </c>
      <c r="B132" s="531">
        <v>96113</v>
      </c>
      <c r="C132" s="522" t="s">
        <v>375</v>
      </c>
      <c r="D132" s="594" t="s">
        <v>362</v>
      </c>
      <c r="E132" s="543" t="s">
        <v>16</v>
      </c>
      <c r="F132" s="613">
        <v>50</v>
      </c>
      <c r="G132" s="741">
        <v>29.35</v>
      </c>
      <c r="H132" s="624">
        <f>+F132*G132</f>
        <v>1467.5</v>
      </c>
      <c r="I132" s="625"/>
      <c r="J132" s="438"/>
    </row>
    <row r="133" spans="1:10" s="444" customFormat="1" ht="12.75">
      <c r="A133" s="509" t="s">
        <v>207</v>
      </c>
      <c r="B133" s="531">
        <v>97640</v>
      </c>
      <c r="C133" s="522" t="s">
        <v>376</v>
      </c>
      <c r="D133" s="594" t="s">
        <v>966</v>
      </c>
      <c r="E133" s="543" t="s">
        <v>16</v>
      </c>
      <c r="F133" s="613">
        <v>500</v>
      </c>
      <c r="G133" s="741">
        <v>1.49</v>
      </c>
      <c r="H133" s="624">
        <f>+F133*G133</f>
        <v>745</v>
      </c>
      <c r="I133" s="625"/>
      <c r="J133" s="438"/>
    </row>
    <row r="134" spans="1:10" s="444" customFormat="1" ht="12.75">
      <c r="A134" s="509"/>
      <c r="B134" s="524"/>
      <c r="C134" s="525" t="s">
        <v>367</v>
      </c>
      <c r="D134" s="540" t="s">
        <v>368</v>
      </c>
      <c r="E134" s="651"/>
      <c r="F134" s="652"/>
      <c r="G134" s="758"/>
      <c r="H134" s="630"/>
      <c r="I134" s="625"/>
      <c r="J134" s="438"/>
    </row>
    <row r="135" spans="1:10" s="444" customFormat="1" ht="25.5">
      <c r="A135" s="509" t="s">
        <v>207</v>
      </c>
      <c r="B135" s="531">
        <v>94560</v>
      </c>
      <c r="C135" s="522" t="s">
        <v>369</v>
      </c>
      <c r="D135" s="591" t="s">
        <v>370</v>
      </c>
      <c r="E135" s="582" t="s">
        <v>13</v>
      </c>
      <c r="F135" s="613">
        <v>1</v>
      </c>
      <c r="G135" s="741">
        <v>1020.2</v>
      </c>
      <c r="H135" s="624">
        <f>+F135*G135</f>
        <v>1020.2</v>
      </c>
      <c r="I135" s="625"/>
      <c r="J135" s="438"/>
    </row>
    <row r="136" spans="1:10" s="444" customFormat="1" ht="25.5">
      <c r="A136" s="509" t="s">
        <v>207</v>
      </c>
      <c r="B136" s="531">
        <v>90790</v>
      </c>
      <c r="C136" s="522" t="s">
        <v>371</v>
      </c>
      <c r="D136" s="591" t="s">
        <v>372</v>
      </c>
      <c r="E136" s="582" t="s">
        <v>13</v>
      </c>
      <c r="F136" s="613">
        <v>2</v>
      </c>
      <c r="G136" s="741">
        <v>408.87</v>
      </c>
      <c r="H136" s="624">
        <f aca="true" t="shared" si="3" ref="H136:H147">+F136*G136</f>
        <v>817.74</v>
      </c>
      <c r="I136" s="625"/>
      <c r="J136" s="438"/>
    </row>
    <row r="137" spans="1:10" s="444" customFormat="1" ht="25.5">
      <c r="A137" s="897" t="s">
        <v>100</v>
      </c>
      <c r="B137" s="923" t="s">
        <v>1180</v>
      </c>
      <c r="C137" s="752" t="s">
        <v>374</v>
      </c>
      <c r="D137" s="924" t="s">
        <v>373</v>
      </c>
      <c r="E137" s="703" t="s">
        <v>13</v>
      </c>
      <c r="F137" s="925">
        <v>1</v>
      </c>
      <c r="G137" s="741">
        <v>1849.12</v>
      </c>
      <c r="H137" s="742">
        <f t="shared" si="3"/>
        <v>1849.12</v>
      </c>
      <c r="I137" s="914"/>
      <c r="J137" s="438"/>
    </row>
    <row r="138" spans="1:10" s="444" customFormat="1" ht="25.5">
      <c r="A138" s="509" t="s">
        <v>207</v>
      </c>
      <c r="B138" s="531">
        <v>100709</v>
      </c>
      <c r="C138" s="522" t="s">
        <v>378</v>
      </c>
      <c r="D138" s="591" t="s">
        <v>377</v>
      </c>
      <c r="E138" s="582" t="s">
        <v>13</v>
      </c>
      <c r="F138" s="613">
        <v>6</v>
      </c>
      <c r="G138" s="741">
        <v>39.25</v>
      </c>
      <c r="H138" s="624">
        <f t="shared" si="3"/>
        <v>235.5</v>
      </c>
      <c r="I138" s="625"/>
      <c r="J138" s="438"/>
    </row>
    <row r="139" spans="1:10" s="444" customFormat="1" ht="25.5">
      <c r="A139" s="509" t="s">
        <v>207</v>
      </c>
      <c r="B139" s="531">
        <v>90830</v>
      </c>
      <c r="C139" s="522" t="s">
        <v>380</v>
      </c>
      <c r="D139" s="591" t="s">
        <v>379</v>
      </c>
      <c r="E139" s="582" t="s">
        <v>13</v>
      </c>
      <c r="F139" s="613">
        <v>2</v>
      </c>
      <c r="G139" s="741">
        <v>105.78</v>
      </c>
      <c r="H139" s="624">
        <f t="shared" si="3"/>
        <v>211.56</v>
      </c>
      <c r="I139" s="625"/>
      <c r="J139" s="438"/>
    </row>
    <row r="140" spans="1:10" s="444" customFormat="1" ht="12.75">
      <c r="A140" s="509" t="s">
        <v>207</v>
      </c>
      <c r="B140" s="531">
        <v>99862</v>
      </c>
      <c r="C140" s="522" t="s">
        <v>383</v>
      </c>
      <c r="D140" s="591" t="s">
        <v>381</v>
      </c>
      <c r="E140" s="582" t="s">
        <v>13</v>
      </c>
      <c r="F140" s="613">
        <v>1</v>
      </c>
      <c r="G140" s="741">
        <v>902.02</v>
      </c>
      <c r="H140" s="624">
        <f t="shared" si="3"/>
        <v>902.02</v>
      </c>
      <c r="I140" s="625"/>
      <c r="J140" s="438"/>
    </row>
    <row r="141" spans="1:10" s="444" customFormat="1" ht="12.75">
      <c r="A141" s="509" t="s">
        <v>207</v>
      </c>
      <c r="B141" s="531">
        <v>84088</v>
      </c>
      <c r="C141" s="522" t="s">
        <v>384</v>
      </c>
      <c r="D141" s="591" t="s">
        <v>382</v>
      </c>
      <c r="E141" s="582" t="s">
        <v>13</v>
      </c>
      <c r="F141" s="613">
        <v>1</v>
      </c>
      <c r="G141" s="741">
        <v>185.36</v>
      </c>
      <c r="H141" s="624">
        <f t="shared" si="3"/>
        <v>185.36</v>
      </c>
      <c r="I141" s="625"/>
      <c r="J141" s="438"/>
    </row>
    <row r="142" spans="1:10" s="444" customFormat="1" ht="12.75">
      <c r="A142" s="509"/>
      <c r="B142" s="524"/>
      <c r="C142" s="525" t="s">
        <v>391</v>
      </c>
      <c r="D142" s="540" t="s">
        <v>965</v>
      </c>
      <c r="E142" s="651"/>
      <c r="F142" s="652"/>
      <c r="G142" s="758"/>
      <c r="H142" s="630"/>
      <c r="I142" s="625"/>
      <c r="J142" s="438"/>
    </row>
    <row r="143" spans="1:10" s="444" customFormat="1" ht="12.75">
      <c r="A143" s="509" t="s">
        <v>207</v>
      </c>
      <c r="B143" s="531">
        <v>72118</v>
      </c>
      <c r="C143" s="522" t="s">
        <v>964</v>
      </c>
      <c r="D143" s="591" t="s">
        <v>392</v>
      </c>
      <c r="E143" s="543" t="s">
        <v>16</v>
      </c>
      <c r="F143" s="613">
        <v>1.6</v>
      </c>
      <c r="G143" s="741">
        <v>175.77</v>
      </c>
      <c r="H143" s="624">
        <f t="shared" si="3"/>
        <v>281.23</v>
      </c>
      <c r="I143" s="625"/>
      <c r="J143" s="438"/>
    </row>
    <row r="144" spans="1:10" s="444" customFormat="1" ht="12.75">
      <c r="A144" s="509"/>
      <c r="B144" s="524"/>
      <c r="C144" s="525" t="s">
        <v>393</v>
      </c>
      <c r="D144" s="540" t="s">
        <v>394</v>
      </c>
      <c r="E144" s="651"/>
      <c r="F144" s="652"/>
      <c r="G144" s="758"/>
      <c r="H144" s="630"/>
      <c r="I144" s="625"/>
      <c r="J144" s="438"/>
    </row>
    <row r="145" spans="1:10" s="444" customFormat="1" ht="12.75">
      <c r="A145" s="897" t="s">
        <v>100</v>
      </c>
      <c r="B145" s="923" t="s">
        <v>1179</v>
      </c>
      <c r="C145" s="752" t="s">
        <v>397</v>
      </c>
      <c r="D145" s="924" t="s">
        <v>395</v>
      </c>
      <c r="E145" s="926" t="s">
        <v>16</v>
      </c>
      <c r="F145" s="925">
        <v>15.3</v>
      </c>
      <c r="G145" s="741">
        <v>348.25</v>
      </c>
      <c r="H145" s="742">
        <f t="shared" si="3"/>
        <v>5328.23</v>
      </c>
      <c r="I145" s="625"/>
      <c r="J145" s="438"/>
    </row>
    <row r="146" spans="1:10" s="444" customFormat="1" ht="38.25">
      <c r="A146" s="509" t="s">
        <v>207</v>
      </c>
      <c r="B146" s="531">
        <v>90790</v>
      </c>
      <c r="C146" s="522" t="s">
        <v>398</v>
      </c>
      <c r="D146" s="591" t="s">
        <v>1136</v>
      </c>
      <c r="E146" s="582" t="s">
        <v>13</v>
      </c>
      <c r="F146" s="613">
        <v>1</v>
      </c>
      <c r="G146" s="741">
        <v>408.87</v>
      </c>
      <c r="H146" s="624">
        <f t="shared" si="3"/>
        <v>408.87</v>
      </c>
      <c r="I146" s="625"/>
      <c r="J146" s="438"/>
    </row>
    <row r="147" spans="1:10" s="444" customFormat="1" ht="25.5">
      <c r="A147" s="509" t="s">
        <v>207</v>
      </c>
      <c r="B147" s="531">
        <v>90830</v>
      </c>
      <c r="C147" s="522" t="s">
        <v>399</v>
      </c>
      <c r="D147" s="591" t="s">
        <v>396</v>
      </c>
      <c r="E147" s="582" t="s">
        <v>13</v>
      </c>
      <c r="F147" s="613">
        <v>1</v>
      </c>
      <c r="G147" s="741">
        <v>105.78</v>
      </c>
      <c r="H147" s="624">
        <f t="shared" si="3"/>
        <v>105.78</v>
      </c>
      <c r="I147" s="625"/>
      <c r="J147" s="438"/>
    </row>
    <row r="148" spans="1:10" s="444" customFormat="1" ht="13.5" thickBot="1">
      <c r="A148" s="532"/>
      <c r="B148" s="533"/>
      <c r="C148" s="631"/>
      <c r="D148" s="534" t="s">
        <v>22</v>
      </c>
      <c r="E148" s="632"/>
      <c r="F148" s="633"/>
      <c r="G148" s="760"/>
      <c r="H148" s="635"/>
      <c r="I148" s="445">
        <f>SUM(H34:H147)</f>
        <v>340756.79</v>
      </c>
      <c r="J148" s="438"/>
    </row>
    <row r="149" spans="1:10" s="444" customFormat="1" ht="13.5" customHeight="1" thickBot="1">
      <c r="A149" s="535"/>
      <c r="B149" s="535"/>
      <c r="C149" s="636"/>
      <c r="D149" s="636"/>
      <c r="E149" s="702"/>
      <c r="F149" s="633"/>
      <c r="G149" s="761"/>
      <c r="H149" s="636"/>
      <c r="I149" s="615"/>
      <c r="J149" s="438"/>
    </row>
    <row r="150" spans="1:9" s="444" customFormat="1" ht="12.75">
      <c r="A150" s="536"/>
      <c r="B150" s="537"/>
      <c r="C150" s="538" t="s">
        <v>126</v>
      </c>
      <c r="D150" s="539" t="s">
        <v>282</v>
      </c>
      <c r="E150" s="638"/>
      <c r="F150" s="639"/>
      <c r="G150" s="762"/>
      <c r="H150" s="641"/>
      <c r="I150" s="622"/>
    </row>
    <row r="151" spans="1:9" s="444" customFormat="1" ht="12.75">
      <c r="A151" s="509"/>
      <c r="B151" s="544"/>
      <c r="C151" s="525" t="s">
        <v>160</v>
      </c>
      <c r="D151" s="580" t="s">
        <v>270</v>
      </c>
      <c r="E151" s="642"/>
      <c r="F151" s="643"/>
      <c r="G151" s="763"/>
      <c r="H151" s="645">
        <f>+F151*G151</f>
        <v>0</v>
      </c>
      <c r="I151" s="625"/>
    </row>
    <row r="152" spans="1:9" s="444" customFormat="1" ht="12.75">
      <c r="A152" s="509" t="s">
        <v>207</v>
      </c>
      <c r="B152" s="531">
        <v>97631</v>
      </c>
      <c r="C152" s="522" t="s">
        <v>284</v>
      </c>
      <c r="D152" s="581" t="s">
        <v>272</v>
      </c>
      <c r="E152" s="582" t="s">
        <v>16</v>
      </c>
      <c r="F152" s="646">
        <v>2</v>
      </c>
      <c r="G152" s="745">
        <v>2.4</v>
      </c>
      <c r="H152" s="624">
        <f>+F152*G152</f>
        <v>4.8</v>
      </c>
      <c r="I152" s="625"/>
    </row>
    <row r="153" spans="1:9" s="444" customFormat="1" ht="12.75">
      <c r="A153" s="509" t="s">
        <v>207</v>
      </c>
      <c r="B153" s="531">
        <v>97645</v>
      </c>
      <c r="C153" s="522" t="s">
        <v>285</v>
      </c>
      <c r="D153" s="581" t="s">
        <v>283</v>
      </c>
      <c r="E153" s="582" t="s">
        <v>16</v>
      </c>
      <c r="F153" s="646">
        <v>28</v>
      </c>
      <c r="G153" s="745">
        <v>22.6</v>
      </c>
      <c r="H153" s="624">
        <f aca="true" t="shared" si="4" ref="H153:H158">+F153*G153</f>
        <v>632.8</v>
      </c>
      <c r="I153" s="625"/>
    </row>
    <row r="154" spans="1:9" s="444" customFormat="1" ht="12.75">
      <c r="A154" s="509" t="s">
        <v>207</v>
      </c>
      <c r="B154" s="531">
        <v>97640</v>
      </c>
      <c r="C154" s="522" t="s">
        <v>286</v>
      </c>
      <c r="D154" s="612" t="s">
        <v>277</v>
      </c>
      <c r="E154" s="582" t="s">
        <v>16</v>
      </c>
      <c r="F154" s="646">
        <v>70</v>
      </c>
      <c r="G154" s="745">
        <v>1.49</v>
      </c>
      <c r="H154" s="624">
        <f t="shared" si="4"/>
        <v>104.3</v>
      </c>
      <c r="I154" s="625"/>
    </row>
    <row r="155" spans="1:9" s="444" customFormat="1" ht="12.75">
      <c r="A155" s="509" t="s">
        <v>207</v>
      </c>
      <c r="B155" s="531">
        <v>90082</v>
      </c>
      <c r="C155" s="522" t="s">
        <v>287</v>
      </c>
      <c r="D155" s="586" t="s">
        <v>288</v>
      </c>
      <c r="E155" s="582" t="s">
        <v>72</v>
      </c>
      <c r="F155" s="646">
        <v>7</v>
      </c>
      <c r="G155" s="741">
        <v>7.92</v>
      </c>
      <c r="H155" s="624">
        <f t="shared" si="4"/>
        <v>55.44</v>
      </c>
      <c r="I155" s="625"/>
    </row>
    <row r="156" spans="1:9" s="444" customFormat="1" ht="12.75">
      <c r="A156" s="509" t="s">
        <v>207</v>
      </c>
      <c r="B156" s="531">
        <v>93360</v>
      </c>
      <c r="C156" s="522" t="s">
        <v>292</v>
      </c>
      <c r="D156" s="586" t="s">
        <v>291</v>
      </c>
      <c r="E156" s="582" t="s">
        <v>72</v>
      </c>
      <c r="F156" s="646">
        <v>7</v>
      </c>
      <c r="G156" s="741">
        <v>15.84</v>
      </c>
      <c r="H156" s="624">
        <f t="shared" si="4"/>
        <v>110.88</v>
      </c>
      <c r="I156" s="625"/>
    </row>
    <row r="157" spans="1:9" s="444" customFormat="1" ht="12.75">
      <c r="A157" s="509" t="s">
        <v>207</v>
      </c>
      <c r="B157" s="531">
        <v>94968</v>
      </c>
      <c r="C157" s="522" t="s">
        <v>293</v>
      </c>
      <c r="D157" s="586" t="s">
        <v>289</v>
      </c>
      <c r="E157" s="582" t="s">
        <v>72</v>
      </c>
      <c r="F157" s="646">
        <v>0.6</v>
      </c>
      <c r="G157" s="741">
        <v>281.77</v>
      </c>
      <c r="H157" s="624">
        <f t="shared" si="4"/>
        <v>169.06</v>
      </c>
      <c r="I157" s="625"/>
    </row>
    <row r="158" spans="1:9" s="444" customFormat="1" ht="12.75">
      <c r="A158" s="509" t="s">
        <v>207</v>
      </c>
      <c r="B158" s="524" t="s">
        <v>1050</v>
      </c>
      <c r="C158" s="522" t="s">
        <v>294</v>
      </c>
      <c r="D158" s="586" t="s">
        <v>290</v>
      </c>
      <c r="E158" s="582" t="s">
        <v>16</v>
      </c>
      <c r="F158" s="646">
        <v>12</v>
      </c>
      <c r="G158" s="741">
        <v>42.62</v>
      </c>
      <c r="H158" s="624">
        <f t="shared" si="4"/>
        <v>511.44</v>
      </c>
      <c r="I158" s="625"/>
    </row>
    <row r="159" spans="1:9" s="444" customFormat="1" ht="25.5">
      <c r="A159" s="509"/>
      <c r="B159" s="524"/>
      <c r="C159" s="525" t="s">
        <v>224</v>
      </c>
      <c r="D159" s="540" t="s">
        <v>278</v>
      </c>
      <c r="E159" s="651"/>
      <c r="F159" s="652"/>
      <c r="G159" s="741"/>
      <c r="H159" s="624"/>
      <c r="I159" s="625"/>
    </row>
    <row r="160" spans="1:9" s="444" customFormat="1" ht="12.75">
      <c r="A160" s="509"/>
      <c r="B160" s="524"/>
      <c r="C160" s="592" t="s">
        <v>749</v>
      </c>
      <c r="D160" s="580" t="s">
        <v>629</v>
      </c>
      <c r="E160" s="642"/>
      <c r="F160" s="643"/>
      <c r="G160" s="763"/>
      <c r="H160" s="645"/>
      <c r="I160" s="625"/>
    </row>
    <row r="161" spans="1:9" s="444" customFormat="1" ht="51">
      <c r="A161" s="509" t="s">
        <v>1056</v>
      </c>
      <c r="B161" s="531" t="s">
        <v>1057</v>
      </c>
      <c r="C161" s="522" t="s">
        <v>765</v>
      </c>
      <c r="D161" s="659" t="s">
        <v>780</v>
      </c>
      <c r="E161" s="660" t="s">
        <v>16</v>
      </c>
      <c r="F161" s="646">
        <v>30</v>
      </c>
      <c r="G161" s="741">
        <v>174</v>
      </c>
      <c r="H161" s="716">
        <f>F161*G161</f>
        <v>5220</v>
      </c>
      <c r="I161" s="625"/>
    </row>
    <row r="162" spans="1:9" s="444" customFormat="1" ht="51">
      <c r="A162" s="509" t="s">
        <v>1056</v>
      </c>
      <c r="B162" s="531" t="s">
        <v>1057</v>
      </c>
      <c r="C162" s="522" t="s">
        <v>766</v>
      </c>
      <c r="D162" s="659" t="s">
        <v>763</v>
      </c>
      <c r="E162" s="660" t="s">
        <v>94</v>
      </c>
      <c r="F162" s="646">
        <v>1</v>
      </c>
      <c r="G162" s="741">
        <v>1650</v>
      </c>
      <c r="H162" s="716">
        <f aca="true" t="shared" si="5" ref="H162:H222">F162*G162</f>
        <v>1650</v>
      </c>
      <c r="I162" s="625"/>
    </row>
    <row r="163" spans="1:9" s="444" customFormat="1" ht="33.75" customHeight="1">
      <c r="A163" s="509" t="s">
        <v>1056</v>
      </c>
      <c r="B163" s="531" t="s">
        <v>1057</v>
      </c>
      <c r="C163" s="522" t="s">
        <v>767</v>
      </c>
      <c r="D163" s="659" t="s">
        <v>779</v>
      </c>
      <c r="E163" s="660" t="s">
        <v>436</v>
      </c>
      <c r="F163" s="646">
        <v>12</v>
      </c>
      <c r="G163" s="741">
        <v>142.5</v>
      </c>
      <c r="H163" s="716">
        <f t="shared" si="5"/>
        <v>1710</v>
      </c>
      <c r="I163" s="625"/>
    </row>
    <row r="164" spans="1:9" s="444" customFormat="1" ht="51">
      <c r="A164" s="509" t="s">
        <v>1056</v>
      </c>
      <c r="B164" s="531" t="s">
        <v>1057</v>
      </c>
      <c r="C164" s="522" t="s">
        <v>768</v>
      </c>
      <c r="D164" s="659" t="s">
        <v>764</v>
      </c>
      <c r="E164" s="660" t="s">
        <v>436</v>
      </c>
      <c r="F164" s="646">
        <v>8</v>
      </c>
      <c r="G164" s="741">
        <v>50.12</v>
      </c>
      <c r="H164" s="716">
        <f t="shared" si="5"/>
        <v>400.96</v>
      </c>
      <c r="I164" s="625"/>
    </row>
    <row r="165" spans="1:9" s="444" customFormat="1" ht="51">
      <c r="A165" s="509" t="s">
        <v>1056</v>
      </c>
      <c r="B165" s="531" t="s">
        <v>1057</v>
      </c>
      <c r="C165" s="522" t="s">
        <v>769</v>
      </c>
      <c r="D165" s="659" t="s">
        <v>781</v>
      </c>
      <c r="E165" s="660" t="s">
        <v>436</v>
      </c>
      <c r="F165" s="646">
        <v>8</v>
      </c>
      <c r="G165" s="741">
        <v>43.4</v>
      </c>
      <c r="H165" s="716">
        <f t="shared" si="5"/>
        <v>347.2</v>
      </c>
      <c r="I165" s="625"/>
    </row>
    <row r="166" spans="1:9" s="444" customFormat="1" ht="33.75" customHeight="1">
      <c r="A166" s="509" t="s">
        <v>1056</v>
      </c>
      <c r="B166" s="531" t="s">
        <v>1057</v>
      </c>
      <c r="C166" s="522" t="s">
        <v>770</v>
      </c>
      <c r="D166" s="659" t="s">
        <v>630</v>
      </c>
      <c r="E166" s="660" t="s">
        <v>436</v>
      </c>
      <c r="F166" s="646">
        <v>3</v>
      </c>
      <c r="G166" s="741">
        <v>71.4</v>
      </c>
      <c r="H166" s="716">
        <f t="shared" si="5"/>
        <v>214.2</v>
      </c>
      <c r="I166" s="625"/>
    </row>
    <row r="167" spans="1:9" s="444" customFormat="1" ht="38.25">
      <c r="A167" s="509" t="s">
        <v>1056</v>
      </c>
      <c r="B167" s="531" t="s">
        <v>1057</v>
      </c>
      <c r="C167" s="522" t="s">
        <v>771</v>
      </c>
      <c r="D167" s="659" t="s">
        <v>782</v>
      </c>
      <c r="E167" s="660" t="s">
        <v>13</v>
      </c>
      <c r="F167" s="646">
        <v>1</v>
      </c>
      <c r="G167" s="741">
        <v>104</v>
      </c>
      <c r="H167" s="716">
        <f t="shared" si="5"/>
        <v>104</v>
      </c>
      <c r="I167" s="625"/>
    </row>
    <row r="168" spans="1:9" s="444" customFormat="1" ht="38.25">
      <c r="A168" s="509" t="s">
        <v>1056</v>
      </c>
      <c r="B168" s="531" t="s">
        <v>1057</v>
      </c>
      <c r="C168" s="522" t="s">
        <v>772</v>
      </c>
      <c r="D168" s="659" t="s">
        <v>783</v>
      </c>
      <c r="E168" s="660" t="s">
        <v>13</v>
      </c>
      <c r="F168" s="646">
        <v>2</v>
      </c>
      <c r="G168" s="741">
        <v>148.2</v>
      </c>
      <c r="H168" s="716">
        <f t="shared" si="5"/>
        <v>296.4</v>
      </c>
      <c r="I168" s="625"/>
    </row>
    <row r="169" spans="1:9" s="444" customFormat="1" ht="38.25">
      <c r="A169" s="509" t="s">
        <v>1056</v>
      </c>
      <c r="B169" s="531" t="s">
        <v>1057</v>
      </c>
      <c r="C169" s="522" t="s">
        <v>773</v>
      </c>
      <c r="D169" s="659" t="s">
        <v>1026</v>
      </c>
      <c r="E169" s="660" t="s">
        <v>13</v>
      </c>
      <c r="F169" s="646">
        <v>2</v>
      </c>
      <c r="G169" s="741">
        <v>117</v>
      </c>
      <c r="H169" s="716">
        <f t="shared" si="5"/>
        <v>234</v>
      </c>
      <c r="I169" s="625"/>
    </row>
    <row r="170" spans="1:9" s="444" customFormat="1" ht="38.25">
      <c r="A170" s="509" t="s">
        <v>1056</v>
      </c>
      <c r="B170" s="531" t="s">
        <v>1057</v>
      </c>
      <c r="C170" s="522" t="s">
        <v>774</v>
      </c>
      <c r="D170" s="659" t="s">
        <v>784</v>
      </c>
      <c r="E170" s="660" t="s">
        <v>13</v>
      </c>
      <c r="F170" s="646">
        <v>3</v>
      </c>
      <c r="G170" s="741">
        <v>102.7</v>
      </c>
      <c r="H170" s="716">
        <f t="shared" si="5"/>
        <v>308.1</v>
      </c>
      <c r="I170" s="625"/>
    </row>
    <row r="171" spans="1:9" s="444" customFormat="1" ht="38.25">
      <c r="A171" s="509" t="s">
        <v>1056</v>
      </c>
      <c r="B171" s="531" t="s">
        <v>1057</v>
      </c>
      <c r="C171" s="522" t="s">
        <v>775</v>
      </c>
      <c r="D171" s="659" t="s">
        <v>1027</v>
      </c>
      <c r="E171" s="660" t="s">
        <v>13</v>
      </c>
      <c r="F171" s="646">
        <v>8</v>
      </c>
      <c r="G171" s="741">
        <v>271.7</v>
      </c>
      <c r="H171" s="716">
        <f t="shared" si="5"/>
        <v>2173.6</v>
      </c>
      <c r="I171" s="625"/>
    </row>
    <row r="172" spans="1:9" s="444" customFormat="1" ht="38.25">
      <c r="A172" s="509" t="s">
        <v>1056</v>
      </c>
      <c r="B172" s="531" t="s">
        <v>1057</v>
      </c>
      <c r="C172" s="522" t="s">
        <v>776</v>
      </c>
      <c r="D172" s="659" t="s">
        <v>785</v>
      </c>
      <c r="E172" s="660" t="s">
        <v>13</v>
      </c>
      <c r="F172" s="646">
        <v>1</v>
      </c>
      <c r="G172" s="741">
        <v>171.6</v>
      </c>
      <c r="H172" s="716">
        <f t="shared" si="5"/>
        <v>171.6</v>
      </c>
      <c r="I172" s="625"/>
    </row>
    <row r="173" spans="1:9" s="444" customFormat="1" ht="38.25">
      <c r="A173" s="509" t="s">
        <v>1056</v>
      </c>
      <c r="B173" s="531" t="s">
        <v>1057</v>
      </c>
      <c r="C173" s="522" t="s">
        <v>777</v>
      </c>
      <c r="D173" s="659" t="s">
        <v>1028</v>
      </c>
      <c r="E173" s="660" t="s">
        <v>13</v>
      </c>
      <c r="F173" s="646">
        <v>4</v>
      </c>
      <c r="G173" s="741">
        <v>117</v>
      </c>
      <c r="H173" s="716">
        <f t="shared" si="5"/>
        <v>468</v>
      </c>
      <c r="I173" s="625"/>
    </row>
    <row r="174" spans="1:9" s="444" customFormat="1" ht="38.25">
      <c r="A174" s="509" t="s">
        <v>1056</v>
      </c>
      <c r="B174" s="531" t="s">
        <v>1057</v>
      </c>
      <c r="C174" s="522" t="s">
        <v>778</v>
      </c>
      <c r="D174" s="659" t="s">
        <v>786</v>
      </c>
      <c r="E174" s="660" t="s">
        <v>13</v>
      </c>
      <c r="F174" s="646">
        <v>1</v>
      </c>
      <c r="G174" s="741">
        <v>265.2</v>
      </c>
      <c r="H174" s="716">
        <f t="shared" si="5"/>
        <v>265.2</v>
      </c>
      <c r="I174" s="625"/>
    </row>
    <row r="175" spans="1:9" s="444" customFormat="1" ht="12.75">
      <c r="A175" s="509"/>
      <c r="B175" s="524"/>
      <c r="C175" s="525" t="s">
        <v>750</v>
      </c>
      <c r="D175" s="580" t="s">
        <v>787</v>
      </c>
      <c r="E175" s="642"/>
      <c r="F175" s="643"/>
      <c r="G175" s="763"/>
      <c r="H175" s="645"/>
      <c r="I175" s="625"/>
    </row>
    <row r="176" spans="1:9" s="444" customFormat="1" ht="51">
      <c r="A176" s="509" t="s">
        <v>1056</v>
      </c>
      <c r="B176" s="531" t="s">
        <v>1057</v>
      </c>
      <c r="C176" s="522" t="s">
        <v>788</v>
      </c>
      <c r="D176" s="659" t="s">
        <v>789</v>
      </c>
      <c r="E176" s="660" t="s">
        <v>436</v>
      </c>
      <c r="F176" s="646">
        <v>45</v>
      </c>
      <c r="G176" s="741">
        <v>22.5</v>
      </c>
      <c r="H176" s="716">
        <f t="shared" si="5"/>
        <v>1012.5</v>
      </c>
      <c r="I176" s="625"/>
    </row>
    <row r="177" spans="1:9" s="444" customFormat="1" ht="12.75">
      <c r="A177" s="509"/>
      <c r="B177" s="524"/>
      <c r="C177" s="525" t="s">
        <v>751</v>
      </c>
      <c r="D177" s="580" t="s">
        <v>691</v>
      </c>
      <c r="E177" s="642"/>
      <c r="F177" s="643"/>
      <c r="G177" s="763"/>
      <c r="H177" s="645"/>
      <c r="I177" s="625"/>
    </row>
    <row r="178" spans="1:9" s="444" customFormat="1" ht="76.5">
      <c r="A178" s="509" t="s">
        <v>1056</v>
      </c>
      <c r="B178" s="531" t="s">
        <v>1057</v>
      </c>
      <c r="C178" s="522" t="s">
        <v>790</v>
      </c>
      <c r="D178" s="661" t="s">
        <v>693</v>
      </c>
      <c r="E178" s="660" t="s">
        <v>436</v>
      </c>
      <c r="F178" s="646">
        <v>32</v>
      </c>
      <c r="G178" s="741">
        <v>59.025</v>
      </c>
      <c r="H178" s="716">
        <f t="shared" si="5"/>
        <v>1888.8</v>
      </c>
      <c r="I178" s="625"/>
    </row>
    <row r="179" spans="1:9" s="444" customFormat="1" ht="76.5">
      <c r="A179" s="509" t="s">
        <v>1056</v>
      </c>
      <c r="B179" s="531" t="s">
        <v>1057</v>
      </c>
      <c r="C179" s="522" t="s">
        <v>791</v>
      </c>
      <c r="D179" s="661" t="s">
        <v>694</v>
      </c>
      <c r="E179" s="660" t="s">
        <v>436</v>
      </c>
      <c r="F179" s="646">
        <v>30</v>
      </c>
      <c r="G179" s="741">
        <v>68.25</v>
      </c>
      <c r="H179" s="716">
        <f t="shared" si="5"/>
        <v>2047.5</v>
      </c>
      <c r="I179" s="625"/>
    </row>
    <row r="180" spans="1:9" s="444" customFormat="1" ht="76.5">
      <c r="A180" s="509" t="s">
        <v>1056</v>
      </c>
      <c r="B180" s="531" t="s">
        <v>1057</v>
      </c>
      <c r="C180" s="522" t="s">
        <v>792</v>
      </c>
      <c r="D180" s="661" t="s">
        <v>695</v>
      </c>
      <c r="E180" s="660" t="s">
        <v>436</v>
      </c>
      <c r="F180" s="646">
        <v>30</v>
      </c>
      <c r="G180" s="741">
        <v>77.4</v>
      </c>
      <c r="H180" s="716">
        <f t="shared" si="5"/>
        <v>2322</v>
      </c>
      <c r="I180" s="625"/>
    </row>
    <row r="181" spans="1:9" s="444" customFormat="1" ht="76.5">
      <c r="A181" s="509" t="s">
        <v>1056</v>
      </c>
      <c r="B181" s="531" t="s">
        <v>1057</v>
      </c>
      <c r="C181" s="522" t="s">
        <v>793</v>
      </c>
      <c r="D181" s="661" t="s">
        <v>696</v>
      </c>
      <c r="E181" s="660" t="s">
        <v>436</v>
      </c>
      <c r="F181" s="646">
        <v>28</v>
      </c>
      <c r="G181" s="741">
        <v>86.7</v>
      </c>
      <c r="H181" s="716">
        <f t="shared" si="5"/>
        <v>2427.6</v>
      </c>
      <c r="I181" s="625"/>
    </row>
    <row r="182" spans="1:9" s="444" customFormat="1" ht="76.5">
      <c r="A182" s="509" t="s">
        <v>1056</v>
      </c>
      <c r="B182" s="531" t="s">
        <v>1057</v>
      </c>
      <c r="C182" s="522" t="s">
        <v>794</v>
      </c>
      <c r="D182" s="661" t="s">
        <v>697</v>
      </c>
      <c r="E182" s="660" t="s">
        <v>436</v>
      </c>
      <c r="F182" s="646">
        <v>6</v>
      </c>
      <c r="G182" s="741">
        <v>106.2</v>
      </c>
      <c r="H182" s="716">
        <f t="shared" si="5"/>
        <v>637.2</v>
      </c>
      <c r="I182" s="625"/>
    </row>
    <row r="183" spans="1:9" s="444" customFormat="1" ht="76.5">
      <c r="A183" s="509" t="s">
        <v>1056</v>
      </c>
      <c r="B183" s="531" t="s">
        <v>1057</v>
      </c>
      <c r="C183" s="522" t="s">
        <v>795</v>
      </c>
      <c r="D183" s="661" t="s">
        <v>698</v>
      </c>
      <c r="E183" s="660" t="s">
        <v>436</v>
      </c>
      <c r="F183" s="646">
        <v>9</v>
      </c>
      <c r="G183" s="741">
        <v>118.65</v>
      </c>
      <c r="H183" s="716">
        <f t="shared" si="5"/>
        <v>1067.85</v>
      </c>
      <c r="I183" s="625"/>
    </row>
    <row r="184" spans="1:9" s="444" customFormat="1" ht="76.5">
      <c r="A184" s="509" t="s">
        <v>1056</v>
      </c>
      <c r="B184" s="531" t="s">
        <v>1057</v>
      </c>
      <c r="C184" s="522" t="s">
        <v>796</v>
      </c>
      <c r="D184" s="661" t="s">
        <v>699</v>
      </c>
      <c r="E184" s="660" t="s">
        <v>436</v>
      </c>
      <c r="F184" s="646">
        <v>3</v>
      </c>
      <c r="G184" s="741">
        <v>132</v>
      </c>
      <c r="H184" s="716">
        <f t="shared" si="5"/>
        <v>396</v>
      </c>
      <c r="I184" s="625"/>
    </row>
    <row r="185" spans="1:9" s="444" customFormat="1" ht="76.5">
      <c r="A185" s="509" t="s">
        <v>1056</v>
      </c>
      <c r="B185" s="531" t="s">
        <v>1057</v>
      </c>
      <c r="C185" s="522" t="s">
        <v>797</v>
      </c>
      <c r="D185" s="661" t="s">
        <v>700</v>
      </c>
      <c r="E185" s="660" t="s">
        <v>436</v>
      </c>
      <c r="F185" s="646">
        <v>8</v>
      </c>
      <c r="G185" s="741">
        <v>146.85</v>
      </c>
      <c r="H185" s="716">
        <f aca="true" t="shared" si="6" ref="H185:H191">F185*G185</f>
        <v>1174.8</v>
      </c>
      <c r="I185" s="625"/>
    </row>
    <row r="186" spans="1:9" s="444" customFormat="1" ht="25.5">
      <c r="A186" s="509" t="s">
        <v>1056</v>
      </c>
      <c r="B186" s="531" t="s">
        <v>1057</v>
      </c>
      <c r="C186" s="522" t="s">
        <v>1029</v>
      </c>
      <c r="D186" s="601" t="s">
        <v>701</v>
      </c>
      <c r="E186" s="654" t="s">
        <v>13</v>
      </c>
      <c r="F186" s="738">
        <v>8</v>
      </c>
      <c r="G186" s="939">
        <v>192</v>
      </c>
      <c r="H186" s="739">
        <f t="shared" si="6"/>
        <v>1536</v>
      </c>
      <c r="I186" s="625"/>
    </row>
    <row r="187" spans="1:9" s="444" customFormat="1" ht="25.5">
      <c r="A187" s="509" t="s">
        <v>1056</v>
      </c>
      <c r="B187" s="531" t="s">
        <v>1057</v>
      </c>
      <c r="C187" s="522" t="s">
        <v>1030</v>
      </c>
      <c r="D187" s="601" t="s">
        <v>702</v>
      </c>
      <c r="E187" s="654" t="s">
        <v>13</v>
      </c>
      <c r="F187" s="738">
        <v>2</v>
      </c>
      <c r="G187" s="939">
        <v>195</v>
      </c>
      <c r="H187" s="739">
        <f t="shared" si="6"/>
        <v>390</v>
      </c>
      <c r="I187" s="625"/>
    </row>
    <row r="188" spans="1:9" s="444" customFormat="1" ht="25.5">
      <c r="A188" s="509" t="s">
        <v>1056</v>
      </c>
      <c r="B188" s="531" t="s">
        <v>1057</v>
      </c>
      <c r="C188" s="522" t="s">
        <v>1031</v>
      </c>
      <c r="D188" s="601" t="s">
        <v>703</v>
      </c>
      <c r="E188" s="654" t="s">
        <v>13</v>
      </c>
      <c r="F188" s="738">
        <v>4</v>
      </c>
      <c r="G188" s="939">
        <v>202.5</v>
      </c>
      <c r="H188" s="739">
        <f t="shared" si="6"/>
        <v>810</v>
      </c>
      <c r="I188" s="625"/>
    </row>
    <row r="189" spans="1:9" s="444" customFormat="1" ht="25.5">
      <c r="A189" s="509" t="s">
        <v>1056</v>
      </c>
      <c r="B189" s="531" t="s">
        <v>1057</v>
      </c>
      <c r="C189" s="522" t="s">
        <v>1032</v>
      </c>
      <c r="D189" s="601" t="s">
        <v>704</v>
      </c>
      <c r="E189" s="654" t="s">
        <v>13</v>
      </c>
      <c r="F189" s="738">
        <v>5</v>
      </c>
      <c r="G189" s="939">
        <v>210</v>
      </c>
      <c r="H189" s="739">
        <f t="shared" si="6"/>
        <v>1050</v>
      </c>
      <c r="I189" s="625"/>
    </row>
    <row r="190" spans="1:9" s="444" customFormat="1" ht="25.5">
      <c r="A190" s="509" t="s">
        <v>1056</v>
      </c>
      <c r="B190" s="531" t="s">
        <v>1057</v>
      </c>
      <c r="C190" s="522" t="s">
        <v>1033</v>
      </c>
      <c r="D190" s="601" t="s">
        <v>705</v>
      </c>
      <c r="E190" s="654" t="s">
        <v>13</v>
      </c>
      <c r="F190" s="738">
        <v>1</v>
      </c>
      <c r="G190" s="939">
        <v>240</v>
      </c>
      <c r="H190" s="739">
        <f t="shared" si="6"/>
        <v>240</v>
      </c>
      <c r="I190" s="625"/>
    </row>
    <row r="191" spans="1:9" s="444" customFormat="1" ht="25.5">
      <c r="A191" s="509" t="s">
        <v>1056</v>
      </c>
      <c r="B191" s="531" t="s">
        <v>1057</v>
      </c>
      <c r="C191" s="522" t="s">
        <v>1034</v>
      </c>
      <c r="D191" s="601" t="s">
        <v>706</v>
      </c>
      <c r="E191" s="654" t="s">
        <v>13</v>
      </c>
      <c r="F191" s="738">
        <v>1</v>
      </c>
      <c r="G191" s="939">
        <v>315</v>
      </c>
      <c r="H191" s="739">
        <f t="shared" si="6"/>
        <v>315</v>
      </c>
      <c r="I191" s="625"/>
    </row>
    <row r="192" spans="1:9" s="444" customFormat="1" ht="12.75">
      <c r="A192" s="509"/>
      <c r="B192" s="524"/>
      <c r="C192" s="525" t="s">
        <v>752</v>
      </c>
      <c r="D192" s="580" t="s">
        <v>722</v>
      </c>
      <c r="E192" s="642"/>
      <c r="F192" s="643"/>
      <c r="G192" s="763"/>
      <c r="H192" s="645"/>
      <c r="I192" s="625"/>
    </row>
    <row r="193" spans="1:9" s="444" customFormat="1" ht="25.5">
      <c r="A193" s="509" t="s">
        <v>1056</v>
      </c>
      <c r="B193" s="531" t="s">
        <v>1057</v>
      </c>
      <c r="C193" s="522" t="s">
        <v>800</v>
      </c>
      <c r="D193" s="664" t="s">
        <v>841</v>
      </c>
      <c r="E193" s="660" t="s">
        <v>13</v>
      </c>
      <c r="F193" s="646">
        <v>2</v>
      </c>
      <c r="G193" s="741">
        <v>3390</v>
      </c>
      <c r="H193" s="716">
        <f t="shared" si="5"/>
        <v>6780</v>
      </c>
      <c r="I193" s="625"/>
    </row>
    <row r="194" spans="1:9" s="444" customFormat="1" ht="25.5">
      <c r="A194" s="509" t="s">
        <v>1056</v>
      </c>
      <c r="B194" s="531" t="s">
        <v>1057</v>
      </c>
      <c r="C194" s="522" t="s">
        <v>801</v>
      </c>
      <c r="D194" s="653" t="s">
        <v>723</v>
      </c>
      <c r="E194" s="654" t="s">
        <v>13</v>
      </c>
      <c r="F194" s="738">
        <v>10</v>
      </c>
      <c r="G194" s="940">
        <v>416.5</v>
      </c>
      <c r="H194" s="716">
        <f t="shared" si="5"/>
        <v>4165</v>
      </c>
      <c r="I194" s="625"/>
    </row>
    <row r="195" spans="1:9" s="444" customFormat="1" ht="12.75">
      <c r="A195" s="509" t="s">
        <v>1056</v>
      </c>
      <c r="B195" s="531" t="s">
        <v>1057</v>
      </c>
      <c r="C195" s="522" t="s">
        <v>1072</v>
      </c>
      <c r="D195" s="597" t="s">
        <v>798</v>
      </c>
      <c r="E195" s="660" t="s">
        <v>13</v>
      </c>
      <c r="F195" s="646">
        <v>1</v>
      </c>
      <c r="G195" s="741">
        <v>2831.25</v>
      </c>
      <c r="H195" s="716">
        <f>F195*G195</f>
        <v>2831.25</v>
      </c>
      <c r="I195" s="625"/>
    </row>
    <row r="196" spans="1:9" s="444" customFormat="1" ht="12.75">
      <c r="A196" s="509" t="s">
        <v>1056</v>
      </c>
      <c r="B196" s="531" t="s">
        <v>1057</v>
      </c>
      <c r="C196" s="522" t="s">
        <v>1134</v>
      </c>
      <c r="D196" s="597" t="s">
        <v>799</v>
      </c>
      <c r="E196" s="660" t="s">
        <v>13</v>
      </c>
      <c r="F196" s="646">
        <v>1</v>
      </c>
      <c r="G196" s="741">
        <v>9875</v>
      </c>
      <c r="H196" s="716">
        <f t="shared" si="5"/>
        <v>9875</v>
      </c>
      <c r="I196" s="625"/>
    </row>
    <row r="197" spans="1:9" s="444" customFormat="1" ht="12.75">
      <c r="A197" s="509"/>
      <c r="B197" s="524"/>
      <c r="C197" s="525" t="s">
        <v>753</v>
      </c>
      <c r="D197" s="580" t="s">
        <v>802</v>
      </c>
      <c r="E197" s="642"/>
      <c r="F197" s="643"/>
      <c r="G197" s="763"/>
      <c r="H197" s="645"/>
      <c r="I197" s="625"/>
    </row>
    <row r="198" spans="1:9" s="444" customFormat="1" ht="24.75" customHeight="1">
      <c r="A198" s="509" t="s">
        <v>1056</v>
      </c>
      <c r="B198" s="531" t="s">
        <v>1057</v>
      </c>
      <c r="C198" s="522" t="s">
        <v>804</v>
      </c>
      <c r="D198" s="662" t="s">
        <v>803</v>
      </c>
      <c r="E198" s="660" t="s">
        <v>13</v>
      </c>
      <c r="F198" s="646">
        <v>1</v>
      </c>
      <c r="G198" s="741">
        <v>2000</v>
      </c>
      <c r="H198" s="716">
        <f t="shared" si="5"/>
        <v>2000</v>
      </c>
      <c r="I198" s="625"/>
    </row>
    <row r="199" spans="1:9" s="444" customFormat="1" ht="12.75">
      <c r="A199" s="509"/>
      <c r="B199" s="602"/>
      <c r="C199" s="525" t="s">
        <v>225</v>
      </c>
      <c r="D199" s="580" t="s">
        <v>279</v>
      </c>
      <c r="E199" s="642"/>
      <c r="F199" s="643"/>
      <c r="G199" s="763"/>
      <c r="H199" s="645"/>
      <c r="I199" s="625"/>
    </row>
    <row r="200" spans="1:9" s="444" customFormat="1" ht="25.5">
      <c r="A200" s="897" t="s">
        <v>207</v>
      </c>
      <c r="B200" s="923" t="s">
        <v>1063</v>
      </c>
      <c r="C200" s="752" t="s">
        <v>438</v>
      </c>
      <c r="D200" s="601" t="s">
        <v>406</v>
      </c>
      <c r="E200" s="703" t="s">
        <v>13</v>
      </c>
      <c r="F200" s="738">
        <v>1</v>
      </c>
      <c r="G200" s="741">
        <v>453.51</v>
      </c>
      <c r="H200" s="739">
        <f t="shared" si="5"/>
        <v>453.51</v>
      </c>
      <c r="I200" s="625"/>
    </row>
    <row r="201" spans="1:9" s="444" customFormat="1" ht="38.25">
      <c r="A201" s="509" t="s">
        <v>207</v>
      </c>
      <c r="B201" s="531">
        <v>93009</v>
      </c>
      <c r="C201" s="522" t="s">
        <v>439</v>
      </c>
      <c r="D201" s="597" t="s">
        <v>409</v>
      </c>
      <c r="E201" s="598" t="s">
        <v>436</v>
      </c>
      <c r="F201" s="646">
        <v>39</v>
      </c>
      <c r="G201" s="741">
        <v>15.82</v>
      </c>
      <c r="H201" s="716">
        <f t="shared" si="5"/>
        <v>616.98</v>
      </c>
      <c r="I201" s="625"/>
    </row>
    <row r="202" spans="1:9" s="444" customFormat="1" ht="38.25">
      <c r="A202" s="509" t="s">
        <v>207</v>
      </c>
      <c r="B202" s="531">
        <v>92986</v>
      </c>
      <c r="C202" s="522" t="s">
        <v>440</v>
      </c>
      <c r="D202" s="597" t="s">
        <v>437</v>
      </c>
      <c r="E202" s="598" t="s">
        <v>436</v>
      </c>
      <c r="F202" s="646">
        <v>120</v>
      </c>
      <c r="G202" s="741">
        <v>22.96</v>
      </c>
      <c r="H202" s="716">
        <f t="shared" si="5"/>
        <v>2755.2</v>
      </c>
      <c r="I202" s="625"/>
    </row>
    <row r="203" spans="1:9" s="444" customFormat="1" ht="25.5">
      <c r="A203" s="509" t="s">
        <v>207</v>
      </c>
      <c r="B203" s="531">
        <v>92983</v>
      </c>
      <c r="C203" s="522" t="s">
        <v>441</v>
      </c>
      <c r="D203" s="597" t="s">
        <v>414</v>
      </c>
      <c r="E203" s="598" t="s">
        <v>436</v>
      </c>
      <c r="F203" s="646">
        <v>40</v>
      </c>
      <c r="G203" s="741">
        <v>16.65</v>
      </c>
      <c r="H203" s="716">
        <f t="shared" si="5"/>
        <v>666</v>
      </c>
      <c r="I203" s="625"/>
    </row>
    <row r="204" spans="1:9" s="444" customFormat="1" ht="12.75">
      <c r="A204" s="509"/>
      <c r="B204" s="524"/>
      <c r="C204" s="525" t="s">
        <v>209</v>
      </c>
      <c r="D204" s="580" t="s">
        <v>281</v>
      </c>
      <c r="E204" s="642"/>
      <c r="F204" s="643"/>
      <c r="G204" s="763"/>
      <c r="H204" s="645"/>
      <c r="I204" s="625"/>
    </row>
    <row r="205" spans="1:9" s="444" customFormat="1" ht="38.25">
      <c r="A205" s="509" t="s">
        <v>207</v>
      </c>
      <c r="B205" s="531">
        <v>94216</v>
      </c>
      <c r="C205" s="522" t="s">
        <v>314</v>
      </c>
      <c r="D205" s="581" t="s">
        <v>1024</v>
      </c>
      <c r="E205" s="529" t="s">
        <v>16</v>
      </c>
      <c r="F205" s="655">
        <v>505</v>
      </c>
      <c r="G205" s="741">
        <v>145.05</v>
      </c>
      <c r="H205" s="716">
        <f t="shared" si="5"/>
        <v>73250.25</v>
      </c>
      <c r="I205" s="625"/>
    </row>
    <row r="206" spans="1:9" s="444" customFormat="1" ht="12.75">
      <c r="A206" s="509"/>
      <c r="B206" s="524"/>
      <c r="C206" s="525" t="s">
        <v>226</v>
      </c>
      <c r="D206" s="580" t="s">
        <v>316</v>
      </c>
      <c r="E206" s="642"/>
      <c r="F206" s="643"/>
      <c r="G206" s="763"/>
      <c r="H206" s="645"/>
      <c r="I206" s="625"/>
    </row>
    <row r="207" spans="1:9" s="444" customFormat="1" ht="25.5">
      <c r="A207" s="897" t="s">
        <v>100</v>
      </c>
      <c r="B207" s="923" t="s">
        <v>1181</v>
      </c>
      <c r="C207" s="752" t="s">
        <v>317</v>
      </c>
      <c r="D207" s="749" t="s">
        <v>321</v>
      </c>
      <c r="E207" s="703" t="s">
        <v>94</v>
      </c>
      <c r="F207" s="738">
        <v>12</v>
      </c>
      <c r="G207" s="741">
        <v>6248.27</v>
      </c>
      <c r="H207" s="739">
        <f t="shared" si="5"/>
        <v>74979.24</v>
      </c>
      <c r="I207" s="625"/>
    </row>
    <row r="208" spans="1:9" s="444" customFormat="1" ht="12.75">
      <c r="A208" s="509"/>
      <c r="B208" s="524"/>
      <c r="C208" s="590" t="s">
        <v>227</v>
      </c>
      <c r="D208" s="580" t="s">
        <v>327</v>
      </c>
      <c r="E208" s="642"/>
      <c r="F208" s="643"/>
      <c r="G208" s="763"/>
      <c r="H208" s="645"/>
      <c r="I208" s="625"/>
    </row>
    <row r="209" spans="1:9" s="444" customFormat="1" ht="12.75">
      <c r="A209" s="509" t="s">
        <v>207</v>
      </c>
      <c r="B209" s="531">
        <v>87450</v>
      </c>
      <c r="C209" s="527" t="s">
        <v>334</v>
      </c>
      <c r="D209" s="581" t="s">
        <v>328</v>
      </c>
      <c r="E209" s="531" t="s">
        <v>16</v>
      </c>
      <c r="F209" s="657">
        <v>10</v>
      </c>
      <c r="G209" s="741">
        <v>57.09</v>
      </c>
      <c r="H209" s="716">
        <f t="shared" si="5"/>
        <v>570.9</v>
      </c>
      <c r="I209" s="625"/>
    </row>
    <row r="210" spans="1:9" s="444" customFormat="1" ht="25.5">
      <c r="A210" s="509" t="s">
        <v>207</v>
      </c>
      <c r="B210" s="531">
        <v>87878</v>
      </c>
      <c r="C210" s="527" t="s">
        <v>335</v>
      </c>
      <c r="D210" s="581" t="s">
        <v>329</v>
      </c>
      <c r="E210" s="531" t="s">
        <v>16</v>
      </c>
      <c r="F210" s="655">
        <v>10</v>
      </c>
      <c r="G210" s="741">
        <v>3.6</v>
      </c>
      <c r="H210" s="716">
        <f t="shared" si="5"/>
        <v>36</v>
      </c>
      <c r="I210" s="625"/>
    </row>
    <row r="211" spans="1:9" s="444" customFormat="1" ht="12.75">
      <c r="A211" s="509" t="s">
        <v>207</v>
      </c>
      <c r="B211" s="531">
        <v>87548</v>
      </c>
      <c r="C211" s="527" t="s">
        <v>336</v>
      </c>
      <c r="D211" s="747" t="s">
        <v>1052</v>
      </c>
      <c r="E211" s="582" t="s">
        <v>16</v>
      </c>
      <c r="F211" s="646">
        <v>12</v>
      </c>
      <c r="G211" s="741">
        <v>19.89</v>
      </c>
      <c r="H211" s="716">
        <f t="shared" si="5"/>
        <v>238.68</v>
      </c>
      <c r="I211" s="625"/>
    </row>
    <row r="212" spans="1:9" s="444" customFormat="1" ht="12.75">
      <c r="A212" s="509"/>
      <c r="B212" s="524"/>
      <c r="C212" s="525" t="s">
        <v>228</v>
      </c>
      <c r="D212" s="580" t="s">
        <v>337</v>
      </c>
      <c r="E212" s="642"/>
      <c r="F212" s="643"/>
      <c r="G212" s="763"/>
      <c r="H212" s="645"/>
      <c r="I212" s="625"/>
    </row>
    <row r="213" spans="1:9" s="444" customFormat="1" ht="12.75">
      <c r="A213" s="509" t="s">
        <v>207</v>
      </c>
      <c r="B213" s="531">
        <v>96130</v>
      </c>
      <c r="C213" s="522" t="s">
        <v>340</v>
      </c>
      <c r="D213" s="541" t="s">
        <v>188</v>
      </c>
      <c r="E213" s="542" t="s">
        <v>16</v>
      </c>
      <c r="F213" s="646">
        <v>2</v>
      </c>
      <c r="G213" s="741">
        <v>14.95</v>
      </c>
      <c r="H213" s="716">
        <f t="shared" si="5"/>
        <v>29.9</v>
      </c>
      <c r="I213" s="625"/>
    </row>
    <row r="214" spans="1:9" s="444" customFormat="1" ht="12.75">
      <c r="A214" s="509" t="s">
        <v>207</v>
      </c>
      <c r="B214" s="531">
        <v>95626</v>
      </c>
      <c r="C214" s="522" t="s">
        <v>341</v>
      </c>
      <c r="D214" s="593" t="s">
        <v>189</v>
      </c>
      <c r="E214" s="542" t="s">
        <v>16</v>
      </c>
      <c r="F214" s="646">
        <v>10</v>
      </c>
      <c r="G214" s="741">
        <v>12.67</v>
      </c>
      <c r="H214" s="716">
        <f t="shared" si="5"/>
        <v>126.7</v>
      </c>
      <c r="I214" s="625"/>
    </row>
    <row r="215" spans="1:9" s="444" customFormat="1" ht="12.75">
      <c r="A215" s="509"/>
      <c r="B215" s="524"/>
      <c r="C215" s="525" t="s">
        <v>229</v>
      </c>
      <c r="D215" s="580" t="s">
        <v>350</v>
      </c>
      <c r="E215" s="642"/>
      <c r="F215" s="643"/>
      <c r="G215" s="763"/>
      <c r="H215" s="645"/>
      <c r="I215" s="625"/>
    </row>
    <row r="216" spans="1:9" s="444" customFormat="1" ht="25.5">
      <c r="A216" s="509" t="s">
        <v>207</v>
      </c>
      <c r="B216" s="531">
        <v>93393</v>
      </c>
      <c r="C216" s="522" t="s">
        <v>353</v>
      </c>
      <c r="D216" s="717" t="s">
        <v>352</v>
      </c>
      <c r="E216" s="718" t="s">
        <v>16</v>
      </c>
      <c r="F216" s="658">
        <v>50</v>
      </c>
      <c r="G216" s="745">
        <v>30.7</v>
      </c>
      <c r="H216" s="716">
        <f t="shared" si="5"/>
        <v>1535</v>
      </c>
      <c r="I216" s="625"/>
    </row>
    <row r="217" spans="1:9" s="444" customFormat="1" ht="12.75">
      <c r="A217" s="509"/>
      <c r="B217" s="531"/>
      <c r="C217" s="525" t="s">
        <v>230</v>
      </c>
      <c r="D217" s="604" t="s">
        <v>361</v>
      </c>
      <c r="E217" s="627"/>
      <c r="F217" s="628"/>
      <c r="G217" s="758"/>
      <c r="H217" s="630"/>
      <c r="I217" s="625"/>
    </row>
    <row r="218" spans="1:9" s="444" customFormat="1" ht="12.75">
      <c r="A218" s="509" t="s">
        <v>207</v>
      </c>
      <c r="B218" s="531">
        <v>97640</v>
      </c>
      <c r="C218" s="522" t="s">
        <v>363</v>
      </c>
      <c r="D218" s="594" t="s">
        <v>968</v>
      </c>
      <c r="E218" s="543" t="s">
        <v>16</v>
      </c>
      <c r="F218" s="613">
        <v>70</v>
      </c>
      <c r="G218" s="759">
        <v>1.49</v>
      </c>
      <c r="H218" s="716">
        <f t="shared" si="5"/>
        <v>104.3</v>
      </c>
      <c r="I218" s="625"/>
    </row>
    <row r="219" spans="1:9" s="444" customFormat="1" ht="12.75">
      <c r="A219" s="509"/>
      <c r="B219" s="531"/>
      <c r="C219" s="525" t="s">
        <v>231</v>
      </c>
      <c r="D219" s="580" t="s">
        <v>368</v>
      </c>
      <c r="E219" s="642"/>
      <c r="F219" s="643"/>
      <c r="G219" s="763"/>
      <c r="H219" s="645"/>
      <c r="I219" s="625"/>
    </row>
    <row r="220" spans="1:9" s="444" customFormat="1" ht="12.75">
      <c r="A220" s="509" t="s">
        <v>207</v>
      </c>
      <c r="B220" s="531">
        <v>94572</v>
      </c>
      <c r="C220" s="522" t="s">
        <v>385</v>
      </c>
      <c r="D220" s="589" t="s">
        <v>388</v>
      </c>
      <c r="E220" s="582" t="s">
        <v>16</v>
      </c>
      <c r="F220" s="646">
        <v>28</v>
      </c>
      <c r="G220" s="745">
        <v>224.44</v>
      </c>
      <c r="H220" s="716">
        <f t="shared" si="5"/>
        <v>6284.32</v>
      </c>
      <c r="I220" s="625"/>
    </row>
    <row r="221" spans="1:9" s="444" customFormat="1" ht="25.5">
      <c r="A221" s="897" t="s">
        <v>100</v>
      </c>
      <c r="B221" s="898" t="s">
        <v>1180</v>
      </c>
      <c r="C221" s="752" t="s">
        <v>386</v>
      </c>
      <c r="D221" s="924" t="s">
        <v>389</v>
      </c>
      <c r="E221" s="703" t="s">
        <v>13</v>
      </c>
      <c r="F221" s="925">
        <v>1</v>
      </c>
      <c r="G221" s="741">
        <v>1201.93</v>
      </c>
      <c r="H221" s="739">
        <f t="shared" si="5"/>
        <v>1201.93</v>
      </c>
      <c r="I221" s="625"/>
    </row>
    <row r="222" spans="1:9" s="444" customFormat="1" ht="25.5">
      <c r="A222" s="897" t="s">
        <v>100</v>
      </c>
      <c r="B222" s="923" t="s">
        <v>1180</v>
      </c>
      <c r="C222" s="752" t="s">
        <v>387</v>
      </c>
      <c r="D222" s="924" t="s">
        <v>390</v>
      </c>
      <c r="E222" s="703" t="s">
        <v>13</v>
      </c>
      <c r="F222" s="925">
        <v>1</v>
      </c>
      <c r="G222" s="741">
        <v>961.54</v>
      </c>
      <c r="H222" s="739">
        <f t="shared" si="5"/>
        <v>961.54</v>
      </c>
      <c r="I222" s="625"/>
    </row>
    <row r="223" spans="1:9" s="444" customFormat="1" ht="13.5" thickBot="1">
      <c r="A223" s="532"/>
      <c r="B223" s="533"/>
      <c r="C223" s="631"/>
      <c r="D223" s="534" t="s">
        <v>22</v>
      </c>
      <c r="E223" s="632"/>
      <c r="F223" s="633"/>
      <c r="G223" s="760"/>
      <c r="H223" s="635"/>
      <c r="I223" s="445">
        <f>SUM(H151:H222)</f>
        <v>221928.93</v>
      </c>
    </row>
    <row r="224" spans="1:10" s="444" customFormat="1" ht="13.5" customHeight="1" thickBot="1">
      <c r="A224" s="535"/>
      <c r="B224" s="535"/>
      <c r="C224" s="636"/>
      <c r="D224" s="636"/>
      <c r="E224" s="702"/>
      <c r="F224" s="633"/>
      <c r="G224" s="761"/>
      <c r="H224" s="636"/>
      <c r="I224" s="615"/>
      <c r="J224" s="438"/>
    </row>
    <row r="225" spans="1:9" s="444" customFormat="1" ht="12.75">
      <c r="A225" s="536"/>
      <c r="B225" s="537"/>
      <c r="C225" s="538" t="s">
        <v>70</v>
      </c>
      <c r="D225" s="539" t="s">
        <v>295</v>
      </c>
      <c r="E225" s="638"/>
      <c r="F225" s="639"/>
      <c r="G225" s="762"/>
      <c r="H225" s="641"/>
      <c r="I225" s="622"/>
    </row>
    <row r="226" spans="1:10" s="444" customFormat="1" ht="12.75">
      <c r="A226" s="509"/>
      <c r="B226" s="531"/>
      <c r="C226" s="525" t="s">
        <v>71</v>
      </c>
      <c r="D226" s="580" t="s">
        <v>270</v>
      </c>
      <c r="E226" s="642"/>
      <c r="F226" s="643"/>
      <c r="G226" s="763"/>
      <c r="H226" s="645">
        <f>+F226*G226</f>
        <v>0</v>
      </c>
      <c r="I226" s="625"/>
      <c r="J226" s="438"/>
    </row>
    <row r="227" spans="1:9" s="444" customFormat="1" ht="12.75">
      <c r="A227" s="509" t="s">
        <v>207</v>
      </c>
      <c r="B227" s="531">
        <v>97631</v>
      </c>
      <c r="C227" s="522" t="s">
        <v>296</v>
      </c>
      <c r="D227" s="581" t="s">
        <v>272</v>
      </c>
      <c r="E227" s="582" t="s">
        <v>16</v>
      </c>
      <c r="F227" s="646">
        <v>2</v>
      </c>
      <c r="G227" s="741">
        <v>2.4</v>
      </c>
      <c r="H227" s="624">
        <f>+F227*G227</f>
        <v>4.8</v>
      </c>
      <c r="I227" s="625"/>
    </row>
    <row r="228" spans="1:9" s="444" customFormat="1" ht="25.5">
      <c r="A228" s="509"/>
      <c r="B228" s="524"/>
      <c r="C228" s="525" t="s">
        <v>73</v>
      </c>
      <c r="D228" s="540" t="s">
        <v>278</v>
      </c>
      <c r="E228" s="651"/>
      <c r="F228" s="652"/>
      <c r="G228" s="741"/>
      <c r="H228" s="624">
        <f>+F228*G228</f>
        <v>0</v>
      </c>
      <c r="I228" s="625"/>
    </row>
    <row r="229" spans="1:9" s="444" customFormat="1" ht="12.75">
      <c r="A229" s="509"/>
      <c r="B229" s="524"/>
      <c r="C229" s="592" t="s">
        <v>822</v>
      </c>
      <c r="D229" s="580" t="s">
        <v>787</v>
      </c>
      <c r="E229" s="642"/>
      <c r="F229" s="643"/>
      <c r="G229" s="763"/>
      <c r="H229" s="645"/>
      <c r="I229" s="625"/>
    </row>
    <row r="230" spans="1:9" s="444" customFormat="1" ht="51">
      <c r="A230" s="509" t="s">
        <v>1058</v>
      </c>
      <c r="B230" s="524" t="s">
        <v>1059</v>
      </c>
      <c r="C230" s="527" t="s">
        <v>823</v>
      </c>
      <c r="D230" s="653" t="s">
        <v>662</v>
      </c>
      <c r="E230" s="660" t="s">
        <v>436</v>
      </c>
      <c r="F230" s="646">
        <v>15</v>
      </c>
      <c r="G230" s="741">
        <v>24</v>
      </c>
      <c r="H230" s="624">
        <f>+F230*G230</f>
        <v>360</v>
      </c>
      <c r="I230" s="625"/>
    </row>
    <row r="231" spans="1:9" s="444" customFormat="1" ht="51">
      <c r="A231" s="509" t="s">
        <v>1058</v>
      </c>
      <c r="B231" s="524" t="s">
        <v>1059</v>
      </c>
      <c r="C231" s="527" t="s">
        <v>824</v>
      </c>
      <c r="D231" s="653" t="s">
        <v>663</v>
      </c>
      <c r="E231" s="660" t="s">
        <v>436</v>
      </c>
      <c r="F231" s="646">
        <v>15</v>
      </c>
      <c r="G231" s="741">
        <v>22.5</v>
      </c>
      <c r="H231" s="624">
        <f>+F231*G231</f>
        <v>337.5</v>
      </c>
      <c r="I231" s="625"/>
    </row>
    <row r="232" spans="1:9" s="444" customFormat="1" ht="12.75">
      <c r="A232" s="509"/>
      <c r="B232" s="524"/>
      <c r="C232" s="592" t="s">
        <v>825</v>
      </c>
      <c r="D232" s="580" t="s">
        <v>691</v>
      </c>
      <c r="E232" s="642"/>
      <c r="F232" s="643"/>
      <c r="G232" s="763"/>
      <c r="H232" s="645"/>
      <c r="I232" s="625"/>
    </row>
    <row r="233" spans="1:9" s="444" customFormat="1" ht="76.5">
      <c r="A233" s="509" t="s">
        <v>1058</v>
      </c>
      <c r="B233" s="524" t="s">
        <v>1059</v>
      </c>
      <c r="C233" s="527" t="s">
        <v>826</v>
      </c>
      <c r="D233" s="663" t="s">
        <v>693</v>
      </c>
      <c r="E233" s="660" t="s">
        <v>436</v>
      </c>
      <c r="F233" s="646">
        <v>30</v>
      </c>
      <c r="G233" s="741">
        <v>59.03</v>
      </c>
      <c r="H233" s="624">
        <f>+F233*G233</f>
        <v>1770.9</v>
      </c>
      <c r="I233" s="625"/>
    </row>
    <row r="234" spans="1:9" s="444" customFormat="1" ht="76.5">
      <c r="A234" s="509" t="s">
        <v>1058</v>
      </c>
      <c r="B234" s="524" t="s">
        <v>1059</v>
      </c>
      <c r="C234" s="527" t="s">
        <v>827</v>
      </c>
      <c r="D234" s="663" t="s">
        <v>694</v>
      </c>
      <c r="E234" s="660" t="s">
        <v>436</v>
      </c>
      <c r="F234" s="646">
        <v>80</v>
      </c>
      <c r="G234" s="741">
        <v>68.25</v>
      </c>
      <c r="H234" s="624">
        <f aca="true" t="shared" si="7" ref="H234:H253">+F234*G234</f>
        <v>5460</v>
      </c>
      <c r="I234" s="625"/>
    </row>
    <row r="235" spans="1:9" s="444" customFormat="1" ht="76.5">
      <c r="A235" s="509" t="s">
        <v>1058</v>
      </c>
      <c r="B235" s="524" t="s">
        <v>1059</v>
      </c>
      <c r="C235" s="527" t="s">
        <v>828</v>
      </c>
      <c r="D235" s="663" t="s">
        <v>695</v>
      </c>
      <c r="E235" s="660" t="s">
        <v>436</v>
      </c>
      <c r="F235" s="646">
        <v>20</v>
      </c>
      <c r="G235" s="741">
        <v>77.4</v>
      </c>
      <c r="H235" s="624">
        <f t="shared" si="7"/>
        <v>1548</v>
      </c>
      <c r="I235" s="625"/>
    </row>
    <row r="236" spans="1:9" s="444" customFormat="1" ht="76.5">
      <c r="A236" s="509" t="s">
        <v>1058</v>
      </c>
      <c r="B236" s="524" t="s">
        <v>1059</v>
      </c>
      <c r="C236" s="527" t="s">
        <v>829</v>
      </c>
      <c r="D236" s="663" t="s">
        <v>696</v>
      </c>
      <c r="E236" s="660" t="s">
        <v>436</v>
      </c>
      <c r="F236" s="646">
        <v>80</v>
      </c>
      <c r="G236" s="741">
        <v>86.7</v>
      </c>
      <c r="H236" s="624">
        <f t="shared" si="7"/>
        <v>6936</v>
      </c>
      <c r="I236" s="625"/>
    </row>
    <row r="237" spans="1:9" s="444" customFormat="1" ht="76.5">
      <c r="A237" s="509" t="s">
        <v>1058</v>
      </c>
      <c r="B237" s="524" t="s">
        <v>1059</v>
      </c>
      <c r="C237" s="527" t="s">
        <v>830</v>
      </c>
      <c r="D237" s="663" t="s">
        <v>697</v>
      </c>
      <c r="E237" s="660" t="s">
        <v>436</v>
      </c>
      <c r="F237" s="646">
        <v>20</v>
      </c>
      <c r="G237" s="741">
        <v>106.2</v>
      </c>
      <c r="H237" s="624">
        <f t="shared" si="7"/>
        <v>2124</v>
      </c>
      <c r="I237" s="625"/>
    </row>
    <row r="238" spans="1:9" s="444" customFormat="1" ht="76.5">
      <c r="A238" s="509" t="s">
        <v>1058</v>
      </c>
      <c r="B238" s="524" t="s">
        <v>1059</v>
      </c>
      <c r="C238" s="527" t="s">
        <v>831</v>
      </c>
      <c r="D238" s="663" t="s">
        <v>698</v>
      </c>
      <c r="E238" s="660" t="s">
        <v>436</v>
      </c>
      <c r="F238" s="646">
        <v>10</v>
      </c>
      <c r="G238" s="741">
        <v>118.65</v>
      </c>
      <c r="H238" s="624">
        <f t="shared" si="7"/>
        <v>1186.5</v>
      </c>
      <c r="I238" s="625"/>
    </row>
    <row r="239" spans="1:9" s="444" customFormat="1" ht="76.5">
      <c r="A239" s="509" t="s">
        <v>1058</v>
      </c>
      <c r="B239" s="524" t="s">
        <v>1059</v>
      </c>
      <c r="C239" s="527" t="s">
        <v>832</v>
      </c>
      <c r="D239" s="663" t="s">
        <v>699</v>
      </c>
      <c r="E239" s="660" t="s">
        <v>436</v>
      </c>
      <c r="F239" s="646">
        <v>10</v>
      </c>
      <c r="G239" s="741">
        <v>132</v>
      </c>
      <c r="H239" s="624">
        <f t="shared" si="7"/>
        <v>1320</v>
      </c>
      <c r="I239" s="625"/>
    </row>
    <row r="240" spans="1:9" s="444" customFormat="1" ht="76.5">
      <c r="A240" s="509" t="s">
        <v>1058</v>
      </c>
      <c r="B240" s="524" t="s">
        <v>1059</v>
      </c>
      <c r="C240" s="527" t="s">
        <v>833</v>
      </c>
      <c r="D240" s="663" t="s">
        <v>700</v>
      </c>
      <c r="E240" s="660" t="s">
        <v>436</v>
      </c>
      <c r="F240" s="646">
        <v>12</v>
      </c>
      <c r="G240" s="741">
        <v>146.85</v>
      </c>
      <c r="H240" s="624">
        <f t="shared" si="7"/>
        <v>1762.2</v>
      </c>
      <c r="I240" s="625"/>
    </row>
    <row r="241" spans="1:9" s="444" customFormat="1" ht="25.5">
      <c r="A241" s="509" t="s">
        <v>1058</v>
      </c>
      <c r="B241" s="524" t="s">
        <v>1059</v>
      </c>
      <c r="C241" s="527" t="s">
        <v>834</v>
      </c>
      <c r="D241" s="740" t="s">
        <v>701</v>
      </c>
      <c r="E241" s="654" t="s">
        <v>13</v>
      </c>
      <c r="F241" s="738">
        <v>2</v>
      </c>
      <c r="G241" s="741">
        <v>192</v>
      </c>
      <c r="H241" s="742">
        <f t="shared" si="7"/>
        <v>384</v>
      </c>
      <c r="I241" s="625"/>
    </row>
    <row r="242" spans="1:9" s="444" customFormat="1" ht="25.5">
      <c r="A242" s="509" t="s">
        <v>1058</v>
      </c>
      <c r="B242" s="524" t="s">
        <v>1059</v>
      </c>
      <c r="C242" s="527" t="s">
        <v>835</v>
      </c>
      <c r="D242" s="740" t="s">
        <v>702</v>
      </c>
      <c r="E242" s="654" t="s">
        <v>13</v>
      </c>
      <c r="F242" s="738">
        <v>4</v>
      </c>
      <c r="G242" s="741">
        <v>195</v>
      </c>
      <c r="H242" s="742">
        <f t="shared" si="7"/>
        <v>780</v>
      </c>
      <c r="I242" s="625"/>
    </row>
    <row r="243" spans="1:9" s="444" customFormat="1" ht="25.5">
      <c r="A243" s="509" t="s">
        <v>1058</v>
      </c>
      <c r="B243" s="524" t="s">
        <v>1059</v>
      </c>
      <c r="C243" s="527" t="s">
        <v>836</v>
      </c>
      <c r="D243" s="740" t="s">
        <v>703</v>
      </c>
      <c r="E243" s="654" t="s">
        <v>13</v>
      </c>
      <c r="F243" s="738">
        <v>2</v>
      </c>
      <c r="G243" s="741">
        <v>202.5</v>
      </c>
      <c r="H243" s="742">
        <f t="shared" si="7"/>
        <v>405</v>
      </c>
      <c r="I243" s="625"/>
    </row>
    <row r="244" spans="1:9" s="444" customFormat="1" ht="25.5">
      <c r="A244" s="509" t="s">
        <v>1058</v>
      </c>
      <c r="B244" s="524" t="s">
        <v>1059</v>
      </c>
      <c r="C244" s="527" t="s">
        <v>837</v>
      </c>
      <c r="D244" s="740" t="s">
        <v>704</v>
      </c>
      <c r="E244" s="654" t="s">
        <v>13</v>
      </c>
      <c r="F244" s="738">
        <v>4</v>
      </c>
      <c r="G244" s="741">
        <v>210</v>
      </c>
      <c r="H244" s="742">
        <f t="shared" si="7"/>
        <v>840</v>
      </c>
      <c r="I244" s="625"/>
    </row>
    <row r="245" spans="1:9" s="444" customFormat="1" ht="25.5">
      <c r="A245" s="509" t="s">
        <v>1058</v>
      </c>
      <c r="B245" s="524" t="s">
        <v>1059</v>
      </c>
      <c r="C245" s="527" t="s">
        <v>838</v>
      </c>
      <c r="D245" s="740" t="s">
        <v>705</v>
      </c>
      <c r="E245" s="654" t="s">
        <v>13</v>
      </c>
      <c r="F245" s="738">
        <v>3</v>
      </c>
      <c r="G245" s="741">
        <v>240</v>
      </c>
      <c r="H245" s="742">
        <f t="shared" si="7"/>
        <v>720</v>
      </c>
      <c r="I245" s="625"/>
    </row>
    <row r="246" spans="1:9" s="444" customFormat="1" ht="25.5">
      <c r="A246" s="509" t="s">
        <v>1058</v>
      </c>
      <c r="B246" s="524" t="s">
        <v>1059</v>
      </c>
      <c r="C246" s="527" t="s">
        <v>839</v>
      </c>
      <c r="D246" s="740" t="s">
        <v>706</v>
      </c>
      <c r="E246" s="654" t="s">
        <v>13</v>
      </c>
      <c r="F246" s="738">
        <v>3</v>
      </c>
      <c r="G246" s="741">
        <v>315</v>
      </c>
      <c r="H246" s="742">
        <f t="shared" si="7"/>
        <v>945</v>
      </c>
      <c r="I246" s="625"/>
    </row>
    <row r="247" spans="1:9" s="444" customFormat="1" ht="12.75">
      <c r="A247" s="509"/>
      <c r="B247" s="524"/>
      <c r="C247" s="592" t="s">
        <v>840</v>
      </c>
      <c r="D247" s="580" t="s">
        <v>722</v>
      </c>
      <c r="E247" s="642"/>
      <c r="F247" s="643"/>
      <c r="G247" s="763"/>
      <c r="H247" s="645"/>
      <c r="I247" s="625"/>
    </row>
    <row r="248" spans="1:9" s="444" customFormat="1" ht="25.5">
      <c r="A248" s="509" t="s">
        <v>1058</v>
      </c>
      <c r="B248" s="524" t="s">
        <v>1059</v>
      </c>
      <c r="C248" s="527" t="s">
        <v>842</v>
      </c>
      <c r="D248" s="664" t="s">
        <v>841</v>
      </c>
      <c r="E248" s="660" t="s">
        <v>13</v>
      </c>
      <c r="F248" s="646">
        <v>4</v>
      </c>
      <c r="G248" s="741">
        <v>3390</v>
      </c>
      <c r="H248" s="624">
        <f t="shared" si="7"/>
        <v>13560</v>
      </c>
      <c r="I248" s="625"/>
    </row>
    <row r="249" spans="1:9" s="444" customFormat="1" ht="25.5">
      <c r="A249" s="509" t="s">
        <v>1058</v>
      </c>
      <c r="B249" s="524" t="s">
        <v>1059</v>
      </c>
      <c r="C249" s="527" t="s">
        <v>843</v>
      </c>
      <c r="D249" s="653" t="s">
        <v>723</v>
      </c>
      <c r="E249" s="654" t="s">
        <v>13</v>
      </c>
      <c r="F249" s="738">
        <v>9</v>
      </c>
      <c r="G249" s="940">
        <v>416.5</v>
      </c>
      <c r="H249" s="624">
        <f t="shared" si="7"/>
        <v>3748.5</v>
      </c>
      <c r="I249" s="625"/>
    </row>
    <row r="250" spans="1:9" s="444" customFormat="1" ht="63.75">
      <c r="A250" s="509" t="s">
        <v>1058</v>
      </c>
      <c r="B250" s="524" t="s">
        <v>1059</v>
      </c>
      <c r="C250" s="527" t="s">
        <v>844</v>
      </c>
      <c r="D250" s="664" t="s">
        <v>724</v>
      </c>
      <c r="E250" s="660" t="s">
        <v>13</v>
      </c>
      <c r="F250" s="646">
        <v>1</v>
      </c>
      <c r="G250" s="741">
        <v>3420</v>
      </c>
      <c r="H250" s="624">
        <f t="shared" si="7"/>
        <v>3420</v>
      </c>
      <c r="I250" s="625"/>
    </row>
    <row r="251" spans="1:9" s="444" customFormat="1" ht="63.75">
      <c r="A251" s="509" t="s">
        <v>1058</v>
      </c>
      <c r="B251" s="524" t="s">
        <v>1059</v>
      </c>
      <c r="C251" s="527" t="s">
        <v>1135</v>
      </c>
      <c r="D251" s="664" t="s">
        <v>725</v>
      </c>
      <c r="E251" s="660" t="s">
        <v>13</v>
      </c>
      <c r="F251" s="646">
        <v>1</v>
      </c>
      <c r="G251" s="741">
        <v>5310</v>
      </c>
      <c r="H251" s="624">
        <f t="shared" si="7"/>
        <v>5310</v>
      </c>
      <c r="I251" s="625"/>
    </row>
    <row r="252" spans="1:9" s="444" customFormat="1" ht="12.75">
      <c r="A252" s="509"/>
      <c r="B252" s="524"/>
      <c r="C252" s="592" t="s">
        <v>845</v>
      </c>
      <c r="D252" s="580" t="s">
        <v>846</v>
      </c>
      <c r="E252" s="642"/>
      <c r="F252" s="643"/>
      <c r="G252" s="763"/>
      <c r="H252" s="624"/>
      <c r="I252" s="625"/>
    </row>
    <row r="253" spans="1:9" s="444" customFormat="1" ht="25.5">
      <c r="A253" s="509" t="s">
        <v>1058</v>
      </c>
      <c r="B253" s="524" t="s">
        <v>1059</v>
      </c>
      <c r="C253" s="527" t="s">
        <v>847</v>
      </c>
      <c r="D253" s="664" t="s">
        <v>737</v>
      </c>
      <c r="E253" s="665" t="s">
        <v>13</v>
      </c>
      <c r="F253" s="646">
        <v>1</v>
      </c>
      <c r="G253" s="942">
        <v>2000</v>
      </c>
      <c r="H253" s="624">
        <f t="shared" si="7"/>
        <v>2000</v>
      </c>
      <c r="I253" s="625"/>
    </row>
    <row r="254" spans="1:9" s="444" customFormat="1" ht="12.75">
      <c r="A254" s="509"/>
      <c r="B254" s="544"/>
      <c r="C254" s="525" t="s">
        <v>74</v>
      </c>
      <c r="D254" s="580" t="s">
        <v>279</v>
      </c>
      <c r="E254" s="642"/>
      <c r="F254" s="643"/>
      <c r="G254" s="763"/>
      <c r="H254" s="645">
        <f aca="true" t="shared" si="8" ref="H254:H264">+F254*G254</f>
        <v>0</v>
      </c>
      <c r="I254" s="625"/>
    </row>
    <row r="255" spans="1:9" s="444" customFormat="1" ht="12.75">
      <c r="A255" s="897" t="s">
        <v>100</v>
      </c>
      <c r="B255" s="898" t="s">
        <v>1176</v>
      </c>
      <c r="C255" s="752" t="s">
        <v>448</v>
      </c>
      <c r="D255" s="927" t="s">
        <v>442</v>
      </c>
      <c r="E255" s="703" t="s">
        <v>13</v>
      </c>
      <c r="F255" s="704">
        <v>1</v>
      </c>
      <c r="G255" s="741">
        <v>36.85</v>
      </c>
      <c r="H255" s="742">
        <f t="shared" si="8"/>
        <v>36.85</v>
      </c>
      <c r="I255" s="625"/>
    </row>
    <row r="256" spans="1:9" s="444" customFormat="1" ht="63.75">
      <c r="A256" s="509" t="s">
        <v>207</v>
      </c>
      <c r="B256" s="531" t="s">
        <v>1064</v>
      </c>
      <c r="C256" s="522" t="s">
        <v>450</v>
      </c>
      <c r="D256" s="705" t="s">
        <v>443</v>
      </c>
      <c r="E256" s="719" t="s">
        <v>13</v>
      </c>
      <c r="F256" s="704">
        <v>1</v>
      </c>
      <c r="G256" s="741">
        <v>431.78</v>
      </c>
      <c r="H256" s="624">
        <f t="shared" si="8"/>
        <v>431.78</v>
      </c>
      <c r="I256" s="625"/>
    </row>
    <row r="257" spans="1:9" s="444" customFormat="1" ht="38.25">
      <c r="A257" s="897" t="s">
        <v>100</v>
      </c>
      <c r="B257" s="898" t="s">
        <v>244</v>
      </c>
      <c r="C257" s="752" t="s">
        <v>451</v>
      </c>
      <c r="D257" s="705" t="s">
        <v>444</v>
      </c>
      <c r="E257" s="703" t="s">
        <v>13</v>
      </c>
      <c r="F257" s="704">
        <v>4</v>
      </c>
      <c r="G257" s="741">
        <v>67.67</v>
      </c>
      <c r="H257" s="742">
        <f t="shared" si="8"/>
        <v>270.68</v>
      </c>
      <c r="I257" s="625"/>
    </row>
    <row r="258" spans="1:9" s="444" customFormat="1" ht="25.5">
      <c r="A258" s="897" t="s">
        <v>207</v>
      </c>
      <c r="B258" s="898" t="s">
        <v>1063</v>
      </c>
      <c r="C258" s="752" t="s">
        <v>449</v>
      </c>
      <c r="D258" s="706" t="s">
        <v>445</v>
      </c>
      <c r="E258" s="703" t="s">
        <v>13</v>
      </c>
      <c r="F258" s="704">
        <v>1</v>
      </c>
      <c r="G258" s="741">
        <v>453.51</v>
      </c>
      <c r="H258" s="742">
        <f t="shared" si="8"/>
        <v>453.51</v>
      </c>
      <c r="I258" s="625"/>
    </row>
    <row r="259" spans="1:9" s="444" customFormat="1" ht="38.25">
      <c r="A259" s="509" t="s">
        <v>207</v>
      </c>
      <c r="B259" s="531">
        <v>93671</v>
      </c>
      <c r="C259" s="522" t="s">
        <v>452</v>
      </c>
      <c r="D259" s="706" t="s">
        <v>446</v>
      </c>
      <c r="E259" s="703" t="s">
        <v>13</v>
      </c>
      <c r="F259" s="704">
        <v>4</v>
      </c>
      <c r="G259" s="741">
        <v>63.3</v>
      </c>
      <c r="H259" s="624">
        <f t="shared" si="8"/>
        <v>253.2</v>
      </c>
      <c r="I259" s="625"/>
    </row>
    <row r="260" spans="1:9" s="444" customFormat="1" ht="38.25">
      <c r="A260" s="509" t="s">
        <v>207</v>
      </c>
      <c r="B260" s="531">
        <v>93662</v>
      </c>
      <c r="C260" s="522" t="s">
        <v>453</v>
      </c>
      <c r="D260" s="706" t="s">
        <v>447</v>
      </c>
      <c r="E260" s="703" t="s">
        <v>13</v>
      </c>
      <c r="F260" s="704">
        <v>2</v>
      </c>
      <c r="G260" s="741">
        <v>47.59</v>
      </c>
      <c r="H260" s="624">
        <f t="shared" si="8"/>
        <v>95.18</v>
      </c>
      <c r="I260" s="625"/>
    </row>
    <row r="261" spans="1:9" s="444" customFormat="1" ht="12.75">
      <c r="A261" s="509"/>
      <c r="B261" s="544"/>
      <c r="C261" s="525" t="s">
        <v>75</v>
      </c>
      <c r="D261" s="580" t="s">
        <v>316</v>
      </c>
      <c r="E261" s="642"/>
      <c r="F261" s="643"/>
      <c r="G261" s="763"/>
      <c r="H261" s="645">
        <f t="shared" si="8"/>
        <v>0</v>
      </c>
      <c r="I261" s="625"/>
    </row>
    <row r="262" spans="1:9" s="444" customFormat="1" ht="25.5">
      <c r="A262" s="897" t="s">
        <v>100</v>
      </c>
      <c r="B262" s="898" t="s">
        <v>1182</v>
      </c>
      <c r="C262" s="752" t="s">
        <v>318</v>
      </c>
      <c r="D262" s="749" t="s">
        <v>322</v>
      </c>
      <c r="E262" s="703" t="s">
        <v>94</v>
      </c>
      <c r="F262" s="738">
        <v>1</v>
      </c>
      <c r="G262" s="741">
        <v>11323.89</v>
      </c>
      <c r="H262" s="742">
        <f t="shared" si="8"/>
        <v>11323.89</v>
      </c>
      <c r="I262" s="625"/>
    </row>
    <row r="263" spans="1:9" s="444" customFormat="1" ht="25.5">
      <c r="A263" s="897" t="s">
        <v>100</v>
      </c>
      <c r="B263" s="898" t="s">
        <v>1184</v>
      </c>
      <c r="C263" s="752" t="s">
        <v>319</v>
      </c>
      <c r="D263" s="749" t="s">
        <v>323</v>
      </c>
      <c r="E263" s="703" t="s">
        <v>94</v>
      </c>
      <c r="F263" s="738">
        <v>1</v>
      </c>
      <c r="G263" s="741">
        <v>10791.89</v>
      </c>
      <c r="H263" s="742">
        <f t="shared" si="8"/>
        <v>10791.89</v>
      </c>
      <c r="I263" s="625"/>
    </row>
    <row r="264" spans="1:9" s="444" customFormat="1" ht="25.5">
      <c r="A264" s="897" t="s">
        <v>100</v>
      </c>
      <c r="B264" s="898" t="s">
        <v>1183</v>
      </c>
      <c r="C264" s="752" t="s">
        <v>320</v>
      </c>
      <c r="D264" s="749" t="s">
        <v>324</v>
      </c>
      <c r="E264" s="703" t="s">
        <v>94</v>
      </c>
      <c r="F264" s="738">
        <v>1</v>
      </c>
      <c r="G264" s="741">
        <v>8566.49</v>
      </c>
      <c r="H264" s="742">
        <f t="shared" si="8"/>
        <v>8566.49</v>
      </c>
      <c r="I264" s="625"/>
    </row>
    <row r="265" spans="1:9" s="444" customFormat="1" ht="12.75">
      <c r="A265" s="509"/>
      <c r="B265" s="524"/>
      <c r="C265" s="592" t="s">
        <v>76</v>
      </c>
      <c r="D265" s="748" t="s">
        <v>1053</v>
      </c>
      <c r="E265" s="642"/>
      <c r="F265" s="643"/>
      <c r="G265" s="763"/>
      <c r="H265" s="645"/>
      <c r="I265" s="625"/>
    </row>
    <row r="266" spans="1:9" s="444" customFormat="1" ht="12.75">
      <c r="A266" s="587" t="s">
        <v>207</v>
      </c>
      <c r="B266" s="588">
        <v>87548</v>
      </c>
      <c r="C266" s="522" t="s">
        <v>969</v>
      </c>
      <c r="D266" s="749" t="s">
        <v>1052</v>
      </c>
      <c r="E266" s="582" t="s">
        <v>16</v>
      </c>
      <c r="F266" s="646">
        <v>2</v>
      </c>
      <c r="G266" s="741">
        <v>19.89</v>
      </c>
      <c r="H266" s="624">
        <f>+F266*G266</f>
        <v>39.78</v>
      </c>
      <c r="I266" s="625"/>
    </row>
    <row r="267" spans="1:9" s="444" customFormat="1" ht="12.75">
      <c r="A267" s="509"/>
      <c r="B267" s="524"/>
      <c r="C267" s="525" t="s">
        <v>77</v>
      </c>
      <c r="D267" s="580" t="s">
        <v>337</v>
      </c>
      <c r="E267" s="642"/>
      <c r="F267" s="643"/>
      <c r="G267" s="763"/>
      <c r="H267" s="645"/>
      <c r="I267" s="625"/>
    </row>
    <row r="268" spans="1:9" s="444" customFormat="1" ht="12.75">
      <c r="A268" s="587" t="s">
        <v>207</v>
      </c>
      <c r="B268" s="588">
        <v>96130</v>
      </c>
      <c r="C268" s="585" t="s">
        <v>342</v>
      </c>
      <c r="D268" s="707" t="s">
        <v>188</v>
      </c>
      <c r="E268" s="595" t="s">
        <v>16</v>
      </c>
      <c r="F268" s="666">
        <v>2</v>
      </c>
      <c r="G268" s="741">
        <v>14.95</v>
      </c>
      <c r="H268" s="624">
        <f>+F268*G268</f>
        <v>29.9</v>
      </c>
      <c r="I268" s="625"/>
    </row>
    <row r="269" spans="1:9" s="444" customFormat="1" ht="12.75">
      <c r="A269" s="587" t="s">
        <v>207</v>
      </c>
      <c r="B269" s="588">
        <v>95626</v>
      </c>
      <c r="C269" s="527" t="s">
        <v>343</v>
      </c>
      <c r="D269" s="596" t="s">
        <v>189</v>
      </c>
      <c r="E269" s="582" t="s">
        <v>16</v>
      </c>
      <c r="F269" s="646">
        <v>10</v>
      </c>
      <c r="G269" s="741">
        <v>12.67</v>
      </c>
      <c r="H269" s="624">
        <f>+F269*G269</f>
        <v>126.7</v>
      </c>
      <c r="I269" s="625"/>
    </row>
    <row r="270" spans="1:9" s="444" customFormat="1" ht="12.75">
      <c r="A270" s="509"/>
      <c r="B270" s="588"/>
      <c r="C270" s="592" t="s">
        <v>78</v>
      </c>
      <c r="D270" s="580" t="s">
        <v>361</v>
      </c>
      <c r="E270" s="642"/>
      <c r="F270" s="643"/>
      <c r="G270" s="763"/>
      <c r="H270" s="645"/>
      <c r="I270" s="625"/>
    </row>
    <row r="271" spans="1:9" s="444" customFormat="1" ht="12.75">
      <c r="A271" s="587" t="s">
        <v>207</v>
      </c>
      <c r="B271" s="588">
        <v>97640</v>
      </c>
      <c r="C271" s="522" t="s">
        <v>364</v>
      </c>
      <c r="D271" s="720" t="s">
        <v>970</v>
      </c>
      <c r="E271" s="718" t="s">
        <v>16</v>
      </c>
      <c r="F271" s="646">
        <v>50</v>
      </c>
      <c r="G271" s="741">
        <v>1.49</v>
      </c>
      <c r="H271" s="624">
        <f>+F271*G271</f>
        <v>74.5</v>
      </c>
      <c r="I271" s="625"/>
    </row>
    <row r="272" spans="1:9" s="444" customFormat="1" ht="13.5" thickBot="1">
      <c r="A272" s="532"/>
      <c r="B272" s="533"/>
      <c r="C272" s="631"/>
      <c r="D272" s="534" t="s">
        <v>22</v>
      </c>
      <c r="E272" s="632"/>
      <c r="F272" s="633"/>
      <c r="G272" s="764"/>
      <c r="H272" s="635"/>
      <c r="I272" s="445">
        <f>SUM(H226:H271)</f>
        <v>87416.75</v>
      </c>
    </row>
    <row r="273" spans="1:10" s="444" customFormat="1" ht="13.5" customHeight="1" thickBot="1">
      <c r="A273" s="535"/>
      <c r="B273" s="535"/>
      <c r="C273" s="636"/>
      <c r="D273" s="636"/>
      <c r="E273" s="702"/>
      <c r="F273" s="633"/>
      <c r="G273" s="761"/>
      <c r="H273" s="636"/>
      <c r="I273" s="615"/>
      <c r="J273" s="438"/>
    </row>
    <row r="274" spans="1:10" s="444" customFormat="1" ht="12.75">
      <c r="A274" s="536"/>
      <c r="B274" s="537"/>
      <c r="C274" s="538" t="s">
        <v>79</v>
      </c>
      <c r="D274" s="539" t="s">
        <v>190</v>
      </c>
      <c r="E274" s="638"/>
      <c r="F274" s="639"/>
      <c r="G274" s="765"/>
      <c r="H274" s="641"/>
      <c r="I274" s="622"/>
      <c r="J274" s="438"/>
    </row>
    <row r="275" spans="1:10" s="444" customFormat="1" ht="12.75">
      <c r="A275" s="587"/>
      <c r="B275" s="588"/>
      <c r="C275" s="525" t="s">
        <v>80</v>
      </c>
      <c r="D275" s="580" t="s">
        <v>270</v>
      </c>
      <c r="E275" s="642"/>
      <c r="F275" s="643"/>
      <c r="G275" s="763"/>
      <c r="H275" s="645"/>
      <c r="I275" s="625"/>
      <c r="J275" s="438"/>
    </row>
    <row r="276" spans="1:10" s="444" customFormat="1" ht="12.75">
      <c r="A276" s="587" t="s">
        <v>207</v>
      </c>
      <c r="B276" s="588">
        <v>97622</v>
      </c>
      <c r="C276" s="522" t="s">
        <v>297</v>
      </c>
      <c r="D276" s="581" t="s">
        <v>271</v>
      </c>
      <c r="E276" s="703" t="s">
        <v>72</v>
      </c>
      <c r="F276" s="738">
        <v>1.3</v>
      </c>
      <c r="G276" s="753">
        <v>40.28</v>
      </c>
      <c r="H276" s="624">
        <f>+F276*G276</f>
        <v>52.36</v>
      </c>
      <c r="I276" s="625"/>
      <c r="J276" s="438"/>
    </row>
    <row r="277" spans="1:10" s="444" customFormat="1" ht="12.75">
      <c r="A277" s="509" t="s">
        <v>207</v>
      </c>
      <c r="B277" s="531">
        <v>97631</v>
      </c>
      <c r="C277" s="522" t="s">
        <v>298</v>
      </c>
      <c r="D277" s="612" t="s">
        <v>272</v>
      </c>
      <c r="E277" s="582" t="s">
        <v>16</v>
      </c>
      <c r="F277" s="646">
        <v>15</v>
      </c>
      <c r="G277" s="753">
        <v>2.4</v>
      </c>
      <c r="H277" s="624">
        <f>+F277*G277</f>
        <v>36</v>
      </c>
      <c r="I277" s="625"/>
      <c r="J277" s="438"/>
    </row>
    <row r="278" spans="1:10" s="444" customFormat="1" ht="12.75">
      <c r="A278" s="509" t="s">
        <v>207</v>
      </c>
      <c r="B278" s="588">
        <v>97644</v>
      </c>
      <c r="C278" s="522" t="s">
        <v>299</v>
      </c>
      <c r="D278" s="581" t="s">
        <v>301</v>
      </c>
      <c r="E278" s="582" t="s">
        <v>13</v>
      </c>
      <c r="F278" s="646">
        <v>1</v>
      </c>
      <c r="G278" s="753">
        <v>9.95</v>
      </c>
      <c r="H278" s="624">
        <f>+F278*G278</f>
        <v>9.95</v>
      </c>
      <c r="I278" s="625"/>
      <c r="J278" s="438"/>
    </row>
    <row r="279" spans="1:10" s="444" customFormat="1" ht="12.75">
      <c r="A279" s="587" t="s">
        <v>207</v>
      </c>
      <c r="B279" s="588">
        <v>97641</v>
      </c>
      <c r="C279" s="522" t="s">
        <v>300</v>
      </c>
      <c r="D279" s="612" t="s">
        <v>276</v>
      </c>
      <c r="E279" s="582" t="s">
        <v>16</v>
      </c>
      <c r="F279" s="646">
        <v>350</v>
      </c>
      <c r="G279" s="753">
        <v>3.66</v>
      </c>
      <c r="H279" s="624">
        <f>+F279*G279</f>
        <v>1281</v>
      </c>
      <c r="I279" s="625"/>
      <c r="J279" s="438"/>
    </row>
    <row r="280" spans="1:10" s="444" customFormat="1" ht="12.75">
      <c r="A280" s="587" t="s">
        <v>100</v>
      </c>
      <c r="B280" s="588" t="s">
        <v>1204</v>
      </c>
      <c r="C280" s="522" t="s">
        <v>306</v>
      </c>
      <c r="D280" s="581" t="s">
        <v>305</v>
      </c>
      <c r="E280" s="582" t="s">
        <v>304</v>
      </c>
      <c r="F280" s="646">
        <v>253</v>
      </c>
      <c r="G280" s="753">
        <v>1.64</v>
      </c>
      <c r="H280" s="624">
        <f>+F280*G280</f>
        <v>414.92</v>
      </c>
      <c r="I280" s="625"/>
      <c r="J280" s="438"/>
    </row>
    <row r="281" spans="1:10" s="444" customFormat="1" ht="25.5">
      <c r="A281" s="587"/>
      <c r="B281" s="588"/>
      <c r="C281" s="525" t="s">
        <v>81</v>
      </c>
      <c r="D281" s="540" t="s">
        <v>278</v>
      </c>
      <c r="E281" s="651"/>
      <c r="F281" s="652"/>
      <c r="G281" s="756"/>
      <c r="H281" s="670"/>
      <c r="I281" s="625"/>
      <c r="J281" s="438"/>
    </row>
    <row r="282" spans="1:10" s="444" customFormat="1" ht="12.75">
      <c r="A282" s="531"/>
      <c r="B282" s="531"/>
      <c r="C282" s="592" t="s">
        <v>864</v>
      </c>
      <c r="D282" s="580" t="s">
        <v>629</v>
      </c>
      <c r="E282" s="642"/>
      <c r="F282" s="643"/>
      <c r="G282" s="763"/>
      <c r="H282" s="645"/>
      <c r="I282" s="672"/>
      <c r="J282" s="438"/>
    </row>
    <row r="283" spans="1:10" s="444" customFormat="1" ht="51">
      <c r="A283" s="509" t="s">
        <v>1056</v>
      </c>
      <c r="B283" s="531" t="s">
        <v>1057</v>
      </c>
      <c r="C283" s="527" t="s">
        <v>865</v>
      </c>
      <c r="D283" s="653" t="s">
        <v>884</v>
      </c>
      <c r="E283" s="660" t="s">
        <v>16</v>
      </c>
      <c r="F283" s="646">
        <v>83</v>
      </c>
      <c r="G283" s="753">
        <v>87.78</v>
      </c>
      <c r="H283" s="648">
        <f aca="true" t="shared" si="9" ref="H283:H355">+F283*G283</f>
        <v>7285.74</v>
      </c>
      <c r="I283" s="672"/>
      <c r="J283" s="438"/>
    </row>
    <row r="284" spans="1:10" s="444" customFormat="1" ht="25.5">
      <c r="A284" s="509" t="s">
        <v>1056</v>
      </c>
      <c r="B284" s="531" t="s">
        <v>1057</v>
      </c>
      <c r="C284" s="527" t="s">
        <v>866</v>
      </c>
      <c r="D284" s="653" t="s">
        <v>630</v>
      </c>
      <c r="E284" s="660" t="s">
        <v>436</v>
      </c>
      <c r="F284" s="646">
        <v>6</v>
      </c>
      <c r="G284" s="753">
        <v>71.4</v>
      </c>
      <c r="H284" s="648">
        <f t="shared" si="9"/>
        <v>428.4</v>
      </c>
      <c r="I284" s="672"/>
      <c r="J284" s="438"/>
    </row>
    <row r="285" spans="1:10" s="444" customFormat="1" ht="38.25">
      <c r="A285" s="509" t="s">
        <v>1056</v>
      </c>
      <c r="B285" s="531" t="s">
        <v>1057</v>
      </c>
      <c r="C285" s="527" t="s">
        <v>867</v>
      </c>
      <c r="D285" s="653" t="s">
        <v>885</v>
      </c>
      <c r="E285" s="660" t="s">
        <v>436</v>
      </c>
      <c r="F285" s="646">
        <v>18</v>
      </c>
      <c r="G285" s="753">
        <v>32.76</v>
      </c>
      <c r="H285" s="648">
        <f t="shared" si="9"/>
        <v>589.68</v>
      </c>
      <c r="I285" s="672"/>
      <c r="J285" s="438"/>
    </row>
    <row r="286" spans="1:10" s="444" customFormat="1" ht="38.25">
      <c r="A286" s="509" t="s">
        <v>1056</v>
      </c>
      <c r="B286" s="531" t="s">
        <v>1057</v>
      </c>
      <c r="C286" s="527" t="s">
        <v>868</v>
      </c>
      <c r="D286" s="653" t="s">
        <v>886</v>
      </c>
      <c r="E286" s="660" t="s">
        <v>436</v>
      </c>
      <c r="F286" s="646">
        <v>7</v>
      </c>
      <c r="G286" s="753">
        <v>27.3</v>
      </c>
      <c r="H286" s="648">
        <f t="shared" si="9"/>
        <v>191.1</v>
      </c>
      <c r="I286" s="672"/>
      <c r="J286" s="438"/>
    </row>
    <row r="287" spans="1:10" s="444" customFormat="1" ht="38.25">
      <c r="A287" s="509" t="s">
        <v>1056</v>
      </c>
      <c r="B287" s="531" t="s">
        <v>1057</v>
      </c>
      <c r="C287" s="527" t="s">
        <v>869</v>
      </c>
      <c r="D287" s="653" t="s">
        <v>887</v>
      </c>
      <c r="E287" s="660" t="s">
        <v>436</v>
      </c>
      <c r="F287" s="646">
        <v>12</v>
      </c>
      <c r="G287" s="753">
        <v>24.7</v>
      </c>
      <c r="H287" s="648">
        <f t="shared" si="9"/>
        <v>296.4</v>
      </c>
      <c r="I287" s="672"/>
      <c r="J287" s="438"/>
    </row>
    <row r="288" spans="1:10" s="444" customFormat="1" ht="25.5">
      <c r="A288" s="509" t="s">
        <v>1056</v>
      </c>
      <c r="B288" s="531" t="s">
        <v>1057</v>
      </c>
      <c r="C288" s="527" t="s">
        <v>870</v>
      </c>
      <c r="D288" s="653" t="s">
        <v>888</v>
      </c>
      <c r="E288" s="660" t="s">
        <v>436</v>
      </c>
      <c r="F288" s="646">
        <v>8</v>
      </c>
      <c r="G288" s="753">
        <v>52</v>
      </c>
      <c r="H288" s="648">
        <f t="shared" si="9"/>
        <v>416</v>
      </c>
      <c r="I288" s="672"/>
      <c r="J288" s="438"/>
    </row>
    <row r="289" spans="1:10" s="444" customFormat="1" ht="25.5">
      <c r="A289" s="509" t="s">
        <v>1056</v>
      </c>
      <c r="B289" s="531" t="s">
        <v>1057</v>
      </c>
      <c r="C289" s="527" t="s">
        <v>871</v>
      </c>
      <c r="D289" s="653" t="s">
        <v>639</v>
      </c>
      <c r="E289" s="660" t="s">
        <v>13</v>
      </c>
      <c r="F289" s="646">
        <v>4</v>
      </c>
      <c r="G289" s="753">
        <v>399.1</v>
      </c>
      <c r="H289" s="648">
        <f t="shared" si="9"/>
        <v>1596.4</v>
      </c>
      <c r="I289" s="672"/>
      <c r="J289" s="438"/>
    </row>
    <row r="290" spans="1:10" s="444" customFormat="1" ht="25.5">
      <c r="A290" s="509" t="s">
        <v>1056</v>
      </c>
      <c r="B290" s="531" t="s">
        <v>1057</v>
      </c>
      <c r="C290" s="527" t="s">
        <v>872</v>
      </c>
      <c r="D290" s="653" t="s">
        <v>889</v>
      </c>
      <c r="E290" s="660" t="s">
        <v>13</v>
      </c>
      <c r="F290" s="646">
        <v>1</v>
      </c>
      <c r="G290" s="753">
        <v>435.5</v>
      </c>
      <c r="H290" s="648">
        <f t="shared" si="9"/>
        <v>435.5</v>
      </c>
      <c r="I290" s="672"/>
      <c r="J290" s="438"/>
    </row>
    <row r="291" spans="1:10" s="444" customFormat="1" ht="25.5">
      <c r="A291" s="509" t="s">
        <v>1056</v>
      </c>
      <c r="B291" s="531" t="s">
        <v>1057</v>
      </c>
      <c r="C291" s="527" t="s">
        <v>873</v>
      </c>
      <c r="D291" s="653" t="s">
        <v>890</v>
      </c>
      <c r="E291" s="660" t="s">
        <v>13</v>
      </c>
      <c r="F291" s="646">
        <v>3</v>
      </c>
      <c r="G291" s="753">
        <v>217.1</v>
      </c>
      <c r="H291" s="648">
        <f t="shared" si="9"/>
        <v>651.3</v>
      </c>
      <c r="I291" s="672"/>
      <c r="J291" s="438"/>
    </row>
    <row r="292" spans="1:10" s="444" customFormat="1" ht="25.5">
      <c r="A292" s="509" t="s">
        <v>1056</v>
      </c>
      <c r="B292" s="531" t="s">
        <v>1057</v>
      </c>
      <c r="C292" s="527" t="s">
        <v>874</v>
      </c>
      <c r="D292" s="653" t="s">
        <v>891</v>
      </c>
      <c r="E292" s="660" t="s">
        <v>13</v>
      </c>
      <c r="F292" s="646">
        <v>9</v>
      </c>
      <c r="G292" s="753">
        <v>377</v>
      </c>
      <c r="H292" s="648">
        <f t="shared" si="9"/>
        <v>3393</v>
      </c>
      <c r="I292" s="672"/>
      <c r="J292" s="438"/>
    </row>
    <row r="293" spans="1:10" s="444" customFormat="1" ht="25.5">
      <c r="A293" s="509" t="s">
        <v>1056</v>
      </c>
      <c r="B293" s="531" t="s">
        <v>1057</v>
      </c>
      <c r="C293" s="527" t="s">
        <v>875</v>
      </c>
      <c r="D293" s="653" t="s">
        <v>892</v>
      </c>
      <c r="E293" s="660" t="s">
        <v>13</v>
      </c>
      <c r="F293" s="646">
        <v>3</v>
      </c>
      <c r="G293" s="753">
        <v>269.1</v>
      </c>
      <c r="H293" s="648">
        <f t="shared" si="9"/>
        <v>807.3</v>
      </c>
      <c r="I293" s="672"/>
      <c r="J293" s="438"/>
    </row>
    <row r="294" spans="1:10" s="444" customFormat="1" ht="25.5">
      <c r="A294" s="509" t="s">
        <v>1056</v>
      </c>
      <c r="B294" s="531" t="s">
        <v>1057</v>
      </c>
      <c r="C294" s="527" t="s">
        <v>876</v>
      </c>
      <c r="D294" s="653" t="s">
        <v>893</v>
      </c>
      <c r="E294" s="660" t="s">
        <v>13</v>
      </c>
      <c r="F294" s="646">
        <v>8</v>
      </c>
      <c r="G294" s="753">
        <v>224.9</v>
      </c>
      <c r="H294" s="648">
        <f t="shared" si="9"/>
        <v>1799.2</v>
      </c>
      <c r="I294" s="672"/>
      <c r="J294" s="438"/>
    </row>
    <row r="295" spans="1:10" s="444" customFormat="1" ht="38.25">
      <c r="A295" s="509" t="s">
        <v>1056</v>
      </c>
      <c r="B295" s="531" t="s">
        <v>1057</v>
      </c>
      <c r="C295" s="527" t="s">
        <v>877</v>
      </c>
      <c r="D295" s="653" t="s">
        <v>894</v>
      </c>
      <c r="E295" s="660" t="s">
        <v>13</v>
      </c>
      <c r="F295" s="646">
        <v>9</v>
      </c>
      <c r="G295" s="753">
        <v>68.9</v>
      </c>
      <c r="H295" s="648">
        <f t="shared" si="9"/>
        <v>620.1</v>
      </c>
      <c r="I295" s="672"/>
      <c r="J295" s="438"/>
    </row>
    <row r="296" spans="1:10" s="444" customFormat="1" ht="38.25">
      <c r="A296" s="509" t="s">
        <v>1056</v>
      </c>
      <c r="B296" s="531" t="s">
        <v>1057</v>
      </c>
      <c r="C296" s="527" t="s">
        <v>878</v>
      </c>
      <c r="D296" s="653" t="s">
        <v>895</v>
      </c>
      <c r="E296" s="660" t="s">
        <v>13</v>
      </c>
      <c r="F296" s="646">
        <v>3</v>
      </c>
      <c r="G296" s="753">
        <v>53.3</v>
      </c>
      <c r="H296" s="648">
        <f t="shared" si="9"/>
        <v>159.9</v>
      </c>
      <c r="I296" s="672"/>
      <c r="J296" s="438"/>
    </row>
    <row r="297" spans="1:10" s="444" customFormat="1" ht="38.25">
      <c r="A297" s="509" t="s">
        <v>1056</v>
      </c>
      <c r="B297" s="531" t="s">
        <v>1057</v>
      </c>
      <c r="C297" s="527" t="s">
        <v>879</v>
      </c>
      <c r="D297" s="653" t="s">
        <v>896</v>
      </c>
      <c r="E297" s="660" t="s">
        <v>13</v>
      </c>
      <c r="F297" s="646">
        <v>8</v>
      </c>
      <c r="G297" s="753">
        <v>50.7</v>
      </c>
      <c r="H297" s="648">
        <f t="shared" si="9"/>
        <v>405.6</v>
      </c>
      <c r="I297" s="672"/>
      <c r="J297" s="438"/>
    </row>
    <row r="298" spans="1:10" s="444" customFormat="1" ht="25.5">
      <c r="A298" s="509" t="s">
        <v>1056</v>
      </c>
      <c r="B298" s="531" t="s">
        <v>1057</v>
      </c>
      <c r="C298" s="527" t="s">
        <v>880</v>
      </c>
      <c r="D298" s="653" t="s">
        <v>897</v>
      </c>
      <c r="E298" s="660" t="s">
        <v>13</v>
      </c>
      <c r="F298" s="646">
        <v>1</v>
      </c>
      <c r="G298" s="753">
        <v>293.8</v>
      </c>
      <c r="H298" s="648">
        <f t="shared" si="9"/>
        <v>293.8</v>
      </c>
      <c r="I298" s="672"/>
      <c r="J298" s="438"/>
    </row>
    <row r="299" spans="1:10" s="444" customFormat="1" ht="25.5">
      <c r="A299" s="509" t="s">
        <v>1056</v>
      </c>
      <c r="B299" s="531" t="s">
        <v>1057</v>
      </c>
      <c r="C299" s="527" t="s">
        <v>881</v>
      </c>
      <c r="D299" s="653" t="s">
        <v>898</v>
      </c>
      <c r="E299" s="660" t="s">
        <v>13</v>
      </c>
      <c r="F299" s="646">
        <v>1</v>
      </c>
      <c r="G299" s="753">
        <v>171.6</v>
      </c>
      <c r="H299" s="648">
        <f t="shared" si="9"/>
        <v>171.6</v>
      </c>
      <c r="I299" s="672"/>
      <c r="J299" s="438"/>
    </row>
    <row r="300" spans="1:10" s="444" customFormat="1" ht="25.5">
      <c r="A300" s="509" t="s">
        <v>1056</v>
      </c>
      <c r="B300" s="531" t="s">
        <v>1057</v>
      </c>
      <c r="C300" s="527" t="s">
        <v>882</v>
      </c>
      <c r="D300" s="653" t="s">
        <v>899</v>
      </c>
      <c r="E300" s="660" t="s">
        <v>13</v>
      </c>
      <c r="F300" s="646">
        <v>1</v>
      </c>
      <c r="G300" s="753">
        <v>140.4</v>
      </c>
      <c r="H300" s="648">
        <f t="shared" si="9"/>
        <v>140.4</v>
      </c>
      <c r="I300" s="672"/>
      <c r="J300" s="438"/>
    </row>
    <row r="301" spans="1:10" s="444" customFormat="1" ht="25.5">
      <c r="A301" s="509" t="s">
        <v>1056</v>
      </c>
      <c r="B301" s="531" t="s">
        <v>1057</v>
      </c>
      <c r="C301" s="527" t="s">
        <v>883</v>
      </c>
      <c r="D301" s="653" t="s">
        <v>900</v>
      </c>
      <c r="E301" s="660" t="s">
        <v>13</v>
      </c>
      <c r="F301" s="646">
        <v>6</v>
      </c>
      <c r="G301" s="753">
        <v>117</v>
      </c>
      <c r="H301" s="648">
        <f t="shared" si="9"/>
        <v>702</v>
      </c>
      <c r="I301" s="672"/>
      <c r="J301" s="438"/>
    </row>
    <row r="302" spans="1:10" s="444" customFormat="1" ht="12.75">
      <c r="A302" s="531"/>
      <c r="B302" s="531"/>
      <c r="C302" s="592" t="s">
        <v>901</v>
      </c>
      <c r="D302" s="580" t="s">
        <v>787</v>
      </c>
      <c r="E302" s="642"/>
      <c r="F302" s="643"/>
      <c r="G302" s="763"/>
      <c r="H302" s="645"/>
      <c r="I302" s="672"/>
      <c r="J302" s="438"/>
    </row>
    <row r="303" spans="1:10" s="444" customFormat="1" ht="51">
      <c r="A303" s="509" t="s">
        <v>1056</v>
      </c>
      <c r="B303" s="531" t="s">
        <v>1057</v>
      </c>
      <c r="C303" s="527" t="s">
        <v>902</v>
      </c>
      <c r="D303" s="653" t="s">
        <v>662</v>
      </c>
      <c r="E303" s="660" t="s">
        <v>436</v>
      </c>
      <c r="F303" s="646">
        <v>66</v>
      </c>
      <c r="G303" s="753">
        <v>24</v>
      </c>
      <c r="H303" s="648">
        <f t="shared" si="9"/>
        <v>1584</v>
      </c>
      <c r="I303" s="672"/>
      <c r="J303" s="438"/>
    </row>
    <row r="304" spans="1:10" s="444" customFormat="1" ht="51">
      <c r="A304" s="509" t="s">
        <v>1056</v>
      </c>
      <c r="B304" s="531" t="s">
        <v>1057</v>
      </c>
      <c r="C304" s="527" t="s">
        <v>903</v>
      </c>
      <c r="D304" s="653" t="s">
        <v>663</v>
      </c>
      <c r="E304" s="660" t="s">
        <v>436</v>
      </c>
      <c r="F304" s="646">
        <v>63</v>
      </c>
      <c r="G304" s="753">
        <v>22.5</v>
      </c>
      <c r="H304" s="648">
        <f t="shared" si="9"/>
        <v>1417.5</v>
      </c>
      <c r="I304" s="672"/>
      <c r="J304" s="438"/>
    </row>
    <row r="305" spans="1:10" s="444" customFormat="1" ht="12.75">
      <c r="A305" s="531"/>
      <c r="B305" s="531"/>
      <c r="C305" s="592" t="s">
        <v>904</v>
      </c>
      <c r="D305" s="580" t="s">
        <v>691</v>
      </c>
      <c r="E305" s="642"/>
      <c r="F305" s="643"/>
      <c r="G305" s="763"/>
      <c r="H305" s="645"/>
      <c r="I305" s="672"/>
      <c r="J305" s="438"/>
    </row>
    <row r="306" spans="1:10" s="444" customFormat="1" ht="76.5">
      <c r="A306" s="509" t="s">
        <v>1056</v>
      </c>
      <c r="B306" s="531" t="s">
        <v>1057</v>
      </c>
      <c r="C306" s="527" t="s">
        <v>905</v>
      </c>
      <c r="D306" s="663" t="s">
        <v>693</v>
      </c>
      <c r="E306" s="660" t="s">
        <v>436</v>
      </c>
      <c r="F306" s="646">
        <v>33</v>
      </c>
      <c r="G306" s="753">
        <v>59.03</v>
      </c>
      <c r="H306" s="648">
        <f t="shared" si="9"/>
        <v>1947.99</v>
      </c>
      <c r="I306" s="672"/>
      <c r="J306" s="438"/>
    </row>
    <row r="307" spans="1:10" s="444" customFormat="1" ht="76.5">
      <c r="A307" s="509" t="s">
        <v>1056</v>
      </c>
      <c r="B307" s="531" t="s">
        <v>1057</v>
      </c>
      <c r="C307" s="527" t="s">
        <v>906</v>
      </c>
      <c r="D307" s="663" t="s">
        <v>694</v>
      </c>
      <c r="E307" s="660" t="s">
        <v>436</v>
      </c>
      <c r="F307" s="646">
        <v>97</v>
      </c>
      <c r="G307" s="753">
        <v>68.25</v>
      </c>
      <c r="H307" s="648">
        <f t="shared" si="9"/>
        <v>6620.25</v>
      </c>
      <c r="I307" s="672"/>
      <c r="J307" s="438"/>
    </row>
    <row r="308" spans="1:10" s="444" customFormat="1" ht="76.5">
      <c r="A308" s="509" t="s">
        <v>1056</v>
      </c>
      <c r="B308" s="531" t="s">
        <v>1057</v>
      </c>
      <c r="C308" s="527" t="s">
        <v>907</v>
      </c>
      <c r="D308" s="663" t="s">
        <v>695</v>
      </c>
      <c r="E308" s="660" t="s">
        <v>436</v>
      </c>
      <c r="F308" s="646">
        <v>53</v>
      </c>
      <c r="G308" s="753">
        <v>77.4</v>
      </c>
      <c r="H308" s="648">
        <f t="shared" si="9"/>
        <v>4102.2</v>
      </c>
      <c r="I308" s="672"/>
      <c r="J308" s="438"/>
    </row>
    <row r="309" spans="1:10" s="444" customFormat="1" ht="76.5">
      <c r="A309" s="509" t="s">
        <v>1056</v>
      </c>
      <c r="B309" s="531" t="s">
        <v>1057</v>
      </c>
      <c r="C309" s="527" t="s">
        <v>908</v>
      </c>
      <c r="D309" s="663" t="s">
        <v>696</v>
      </c>
      <c r="E309" s="660" t="s">
        <v>436</v>
      </c>
      <c r="F309" s="646">
        <v>68</v>
      </c>
      <c r="G309" s="753">
        <v>86.7</v>
      </c>
      <c r="H309" s="648">
        <f t="shared" si="9"/>
        <v>5895.6</v>
      </c>
      <c r="I309" s="672"/>
      <c r="J309" s="438"/>
    </row>
    <row r="310" spans="1:10" s="444" customFormat="1" ht="76.5">
      <c r="A310" s="509" t="s">
        <v>1056</v>
      </c>
      <c r="B310" s="531" t="s">
        <v>1057</v>
      </c>
      <c r="C310" s="527" t="s">
        <v>909</v>
      </c>
      <c r="D310" s="663" t="s">
        <v>697</v>
      </c>
      <c r="E310" s="660" t="s">
        <v>436</v>
      </c>
      <c r="F310" s="646">
        <v>41</v>
      </c>
      <c r="G310" s="753">
        <v>106.2</v>
      </c>
      <c r="H310" s="648">
        <f t="shared" si="9"/>
        <v>4354.2</v>
      </c>
      <c r="I310" s="672"/>
      <c r="J310" s="438"/>
    </row>
    <row r="311" spans="1:10" s="444" customFormat="1" ht="76.5">
      <c r="A311" s="509" t="s">
        <v>1056</v>
      </c>
      <c r="B311" s="531" t="s">
        <v>1057</v>
      </c>
      <c r="C311" s="527" t="s">
        <v>910</v>
      </c>
      <c r="D311" s="663" t="s">
        <v>698</v>
      </c>
      <c r="E311" s="660" t="s">
        <v>436</v>
      </c>
      <c r="F311" s="646">
        <v>7</v>
      </c>
      <c r="G311" s="753">
        <v>118.65</v>
      </c>
      <c r="H311" s="648">
        <f t="shared" si="9"/>
        <v>830.55</v>
      </c>
      <c r="I311" s="672"/>
      <c r="J311" s="438"/>
    </row>
    <row r="312" spans="1:10" s="444" customFormat="1" ht="76.5">
      <c r="A312" s="509" t="s">
        <v>1056</v>
      </c>
      <c r="B312" s="531" t="s">
        <v>1057</v>
      </c>
      <c r="C312" s="527" t="s">
        <v>911</v>
      </c>
      <c r="D312" s="663" t="s">
        <v>699</v>
      </c>
      <c r="E312" s="660" t="s">
        <v>436</v>
      </c>
      <c r="F312" s="646">
        <v>28</v>
      </c>
      <c r="G312" s="753">
        <v>132</v>
      </c>
      <c r="H312" s="648">
        <f t="shared" si="9"/>
        <v>3696</v>
      </c>
      <c r="I312" s="672"/>
      <c r="J312" s="438"/>
    </row>
    <row r="313" spans="1:10" s="444" customFormat="1" ht="76.5">
      <c r="A313" s="509" t="s">
        <v>1056</v>
      </c>
      <c r="B313" s="531" t="s">
        <v>1057</v>
      </c>
      <c r="C313" s="527" t="s">
        <v>912</v>
      </c>
      <c r="D313" s="663" t="s">
        <v>700</v>
      </c>
      <c r="E313" s="660" t="s">
        <v>436</v>
      </c>
      <c r="F313" s="646">
        <v>11</v>
      </c>
      <c r="G313" s="753">
        <v>146.85</v>
      </c>
      <c r="H313" s="648">
        <f aca="true" t="shared" si="10" ref="H313:H319">+F313*G313</f>
        <v>1615.35</v>
      </c>
      <c r="I313" s="672"/>
      <c r="J313" s="438"/>
    </row>
    <row r="314" spans="1:10" s="444" customFormat="1" ht="25.5">
      <c r="A314" s="509" t="s">
        <v>1056</v>
      </c>
      <c r="B314" s="531" t="s">
        <v>1057</v>
      </c>
      <c r="C314" s="527" t="s">
        <v>1035</v>
      </c>
      <c r="D314" s="601" t="s">
        <v>701</v>
      </c>
      <c r="E314" s="654" t="s">
        <v>13</v>
      </c>
      <c r="F314" s="738">
        <v>16</v>
      </c>
      <c r="G314" s="939">
        <v>192</v>
      </c>
      <c r="H314" s="743">
        <f t="shared" si="10"/>
        <v>3072</v>
      </c>
      <c r="I314" s="672"/>
      <c r="J314" s="438"/>
    </row>
    <row r="315" spans="1:10" s="444" customFormat="1" ht="25.5">
      <c r="A315" s="509" t="s">
        <v>1056</v>
      </c>
      <c r="B315" s="531" t="s">
        <v>1057</v>
      </c>
      <c r="C315" s="527" t="s">
        <v>1036</v>
      </c>
      <c r="D315" s="601" t="s">
        <v>702</v>
      </c>
      <c r="E315" s="654" t="s">
        <v>13</v>
      </c>
      <c r="F315" s="738">
        <v>6</v>
      </c>
      <c r="G315" s="939">
        <v>195</v>
      </c>
      <c r="H315" s="743">
        <f t="shared" si="10"/>
        <v>1170</v>
      </c>
      <c r="I315" s="672"/>
      <c r="J315" s="438"/>
    </row>
    <row r="316" spans="1:10" s="444" customFormat="1" ht="25.5">
      <c r="A316" s="509" t="s">
        <v>1056</v>
      </c>
      <c r="B316" s="531" t="s">
        <v>1057</v>
      </c>
      <c r="C316" s="527" t="s">
        <v>1037</v>
      </c>
      <c r="D316" s="601" t="s">
        <v>703</v>
      </c>
      <c r="E316" s="654" t="s">
        <v>13</v>
      </c>
      <c r="F316" s="738">
        <v>13</v>
      </c>
      <c r="G316" s="939">
        <v>202.5</v>
      </c>
      <c r="H316" s="743">
        <f t="shared" si="10"/>
        <v>2632.5</v>
      </c>
      <c r="I316" s="672"/>
      <c r="J316" s="438"/>
    </row>
    <row r="317" spans="1:10" s="444" customFormat="1" ht="25.5">
      <c r="A317" s="509" t="s">
        <v>1056</v>
      </c>
      <c r="B317" s="531" t="s">
        <v>1057</v>
      </c>
      <c r="C317" s="527" t="s">
        <v>1038</v>
      </c>
      <c r="D317" s="601" t="s">
        <v>704</v>
      </c>
      <c r="E317" s="654" t="s">
        <v>13</v>
      </c>
      <c r="F317" s="738">
        <v>9</v>
      </c>
      <c r="G317" s="939">
        <v>210</v>
      </c>
      <c r="H317" s="743">
        <f t="shared" si="10"/>
        <v>1890</v>
      </c>
      <c r="I317" s="672"/>
      <c r="J317" s="438"/>
    </row>
    <row r="318" spans="1:10" s="444" customFormat="1" ht="25.5">
      <c r="A318" s="509" t="s">
        <v>1056</v>
      </c>
      <c r="B318" s="531" t="s">
        <v>1057</v>
      </c>
      <c r="C318" s="527" t="s">
        <v>1039</v>
      </c>
      <c r="D318" s="601" t="s">
        <v>705</v>
      </c>
      <c r="E318" s="654" t="s">
        <v>13</v>
      </c>
      <c r="F318" s="738">
        <v>2</v>
      </c>
      <c r="G318" s="939">
        <v>240</v>
      </c>
      <c r="H318" s="743">
        <f t="shared" si="10"/>
        <v>480</v>
      </c>
      <c r="I318" s="672"/>
      <c r="J318" s="438"/>
    </row>
    <row r="319" spans="1:10" s="444" customFormat="1" ht="25.5">
      <c r="A319" s="509" t="s">
        <v>1056</v>
      </c>
      <c r="B319" s="531" t="s">
        <v>1057</v>
      </c>
      <c r="C319" s="527" t="s">
        <v>1040</v>
      </c>
      <c r="D319" s="601" t="s">
        <v>706</v>
      </c>
      <c r="E319" s="654" t="s">
        <v>13</v>
      </c>
      <c r="F319" s="738">
        <v>2</v>
      </c>
      <c r="G319" s="939">
        <v>315</v>
      </c>
      <c r="H319" s="743">
        <f t="shared" si="10"/>
        <v>630</v>
      </c>
      <c r="I319" s="672"/>
      <c r="J319" s="438"/>
    </row>
    <row r="320" spans="1:10" s="444" customFormat="1" ht="12.75">
      <c r="A320" s="531"/>
      <c r="B320" s="531"/>
      <c r="C320" s="592" t="s">
        <v>913</v>
      </c>
      <c r="D320" s="583" t="s">
        <v>722</v>
      </c>
      <c r="E320" s="531"/>
      <c r="F320" s="655"/>
      <c r="G320" s="766"/>
      <c r="H320" s="648"/>
      <c r="I320" s="672"/>
      <c r="J320" s="438"/>
    </row>
    <row r="321" spans="1:10" s="444" customFormat="1" ht="25.5">
      <c r="A321" s="509" t="s">
        <v>1056</v>
      </c>
      <c r="B321" s="531" t="s">
        <v>1057</v>
      </c>
      <c r="C321" s="527" t="s">
        <v>914</v>
      </c>
      <c r="D321" s="664" t="s">
        <v>915</v>
      </c>
      <c r="E321" s="660" t="s">
        <v>13</v>
      </c>
      <c r="F321" s="646">
        <v>6</v>
      </c>
      <c r="G321" s="753">
        <v>2070</v>
      </c>
      <c r="H321" s="648">
        <f t="shared" si="9"/>
        <v>12420</v>
      </c>
      <c r="I321" s="672"/>
      <c r="J321" s="438"/>
    </row>
    <row r="322" spans="1:10" s="444" customFormat="1" ht="25.5">
      <c r="A322" s="509" t="s">
        <v>1056</v>
      </c>
      <c r="B322" s="531" t="s">
        <v>1057</v>
      </c>
      <c r="C322" s="527" t="s">
        <v>917</v>
      </c>
      <c r="D322" s="664" t="s">
        <v>723</v>
      </c>
      <c r="E322" s="660" t="s">
        <v>13</v>
      </c>
      <c r="F322" s="738">
        <v>23</v>
      </c>
      <c r="G322" s="753">
        <v>416.5</v>
      </c>
      <c r="H322" s="648">
        <f t="shared" si="9"/>
        <v>9579.5</v>
      </c>
      <c r="I322" s="672"/>
      <c r="J322" s="438"/>
    </row>
    <row r="323" spans="1:10" s="444" customFormat="1" ht="63.75">
      <c r="A323" s="509" t="s">
        <v>1056</v>
      </c>
      <c r="B323" s="531" t="s">
        <v>1057</v>
      </c>
      <c r="C323" s="527" t="s">
        <v>918</v>
      </c>
      <c r="D323" s="664" t="s">
        <v>916</v>
      </c>
      <c r="E323" s="660" t="s">
        <v>13</v>
      </c>
      <c r="F323" s="646">
        <v>1</v>
      </c>
      <c r="G323" s="753">
        <v>7050</v>
      </c>
      <c r="H323" s="648">
        <f t="shared" si="9"/>
        <v>7050</v>
      </c>
      <c r="I323" s="672"/>
      <c r="J323" s="438"/>
    </row>
    <row r="324" spans="1:10" s="444" customFormat="1" ht="12.75">
      <c r="A324" s="531"/>
      <c r="B324" s="531"/>
      <c r="C324" s="592" t="s">
        <v>919</v>
      </c>
      <c r="D324" s="580" t="s">
        <v>846</v>
      </c>
      <c r="E324" s="642"/>
      <c r="F324" s="643"/>
      <c r="G324" s="763"/>
      <c r="H324" s="645"/>
      <c r="I324" s="672"/>
      <c r="J324" s="438"/>
    </row>
    <row r="325" spans="1:10" s="444" customFormat="1" ht="25.5">
      <c r="A325" s="509" t="s">
        <v>1056</v>
      </c>
      <c r="B325" s="531" t="s">
        <v>1057</v>
      </c>
      <c r="C325" s="527" t="s">
        <v>920</v>
      </c>
      <c r="D325" s="664" t="s">
        <v>737</v>
      </c>
      <c r="E325" s="665" t="s">
        <v>13</v>
      </c>
      <c r="F325" s="646">
        <v>2</v>
      </c>
      <c r="G325" s="753">
        <v>2000</v>
      </c>
      <c r="H325" s="648">
        <f t="shared" si="9"/>
        <v>4000</v>
      </c>
      <c r="I325" s="672"/>
      <c r="J325" s="438"/>
    </row>
    <row r="326" spans="1:10" s="444" customFormat="1" ht="12.75">
      <c r="A326" s="531"/>
      <c r="B326" s="531"/>
      <c r="C326" s="592" t="s">
        <v>922</v>
      </c>
      <c r="D326" s="580" t="s">
        <v>921</v>
      </c>
      <c r="E326" s="642"/>
      <c r="F326" s="643"/>
      <c r="G326" s="763"/>
      <c r="H326" s="645"/>
      <c r="I326" s="672"/>
      <c r="J326" s="438"/>
    </row>
    <row r="327" spans="1:10" s="444" customFormat="1" ht="51">
      <c r="A327" s="509" t="s">
        <v>1056</v>
      </c>
      <c r="B327" s="531" t="s">
        <v>1057</v>
      </c>
      <c r="C327" s="527" t="s">
        <v>923</v>
      </c>
      <c r="D327" s="673" t="s">
        <v>924</v>
      </c>
      <c r="E327" s="665" t="s">
        <v>13</v>
      </c>
      <c r="F327" s="646">
        <v>1</v>
      </c>
      <c r="G327" s="753">
        <v>4000</v>
      </c>
      <c r="H327" s="648">
        <f t="shared" si="9"/>
        <v>4000</v>
      </c>
      <c r="I327" s="672"/>
      <c r="J327" s="438"/>
    </row>
    <row r="328" spans="1:10" s="444" customFormat="1" ht="63.75">
      <c r="A328" s="509" t="s">
        <v>1056</v>
      </c>
      <c r="B328" s="531" t="s">
        <v>1057</v>
      </c>
      <c r="C328" s="527" t="s">
        <v>926</v>
      </c>
      <c r="D328" s="744" t="s">
        <v>925</v>
      </c>
      <c r="E328" s="665" t="s">
        <v>13</v>
      </c>
      <c r="F328" s="646">
        <v>4</v>
      </c>
      <c r="G328" s="753">
        <v>400</v>
      </c>
      <c r="H328" s="648">
        <f t="shared" si="9"/>
        <v>1600</v>
      </c>
      <c r="I328" s="672"/>
      <c r="J328" s="438"/>
    </row>
    <row r="329" spans="1:10" s="444" customFormat="1" ht="12.75">
      <c r="A329" s="531"/>
      <c r="B329" s="531"/>
      <c r="C329" s="592" t="s">
        <v>1041</v>
      </c>
      <c r="D329" s="737" t="s">
        <v>1042</v>
      </c>
      <c r="E329" s="736"/>
      <c r="F329" s="643"/>
      <c r="G329" s="767"/>
      <c r="H329" s="645"/>
      <c r="I329" s="672"/>
      <c r="J329" s="438"/>
    </row>
    <row r="330" spans="1:10" s="444" customFormat="1" ht="114.75">
      <c r="A330" s="898" t="s">
        <v>100</v>
      </c>
      <c r="B330" s="898" t="s">
        <v>1185</v>
      </c>
      <c r="C330" s="746" t="s">
        <v>1043</v>
      </c>
      <c r="D330" s="744" t="s">
        <v>1046</v>
      </c>
      <c r="E330" s="746" t="s">
        <v>13</v>
      </c>
      <c r="F330" s="738">
        <v>1</v>
      </c>
      <c r="G330" s="753">
        <v>41853.8</v>
      </c>
      <c r="H330" s="743">
        <f t="shared" si="9"/>
        <v>41853.8</v>
      </c>
      <c r="I330" s="672"/>
      <c r="J330" s="438"/>
    </row>
    <row r="331" spans="1:10" s="444" customFormat="1" ht="114.75">
      <c r="A331" s="898" t="s">
        <v>100</v>
      </c>
      <c r="B331" s="898" t="s">
        <v>1186</v>
      </c>
      <c r="C331" s="746" t="s">
        <v>1044</v>
      </c>
      <c r="D331" s="744" t="s">
        <v>1045</v>
      </c>
      <c r="E331" s="746" t="s">
        <v>13</v>
      </c>
      <c r="F331" s="738">
        <v>1</v>
      </c>
      <c r="G331" s="753">
        <v>30226.8</v>
      </c>
      <c r="H331" s="743">
        <f t="shared" si="9"/>
        <v>30226.8</v>
      </c>
      <c r="I331" s="672"/>
      <c r="J331" s="438"/>
    </row>
    <row r="332" spans="1:10" s="444" customFormat="1" ht="12.75">
      <c r="A332" s="531"/>
      <c r="B332" s="531"/>
      <c r="C332" s="592" t="s">
        <v>232</v>
      </c>
      <c r="D332" s="580" t="s">
        <v>279</v>
      </c>
      <c r="E332" s="642"/>
      <c r="F332" s="643"/>
      <c r="G332" s="763"/>
      <c r="H332" s="645"/>
      <c r="I332" s="672"/>
      <c r="J332" s="438"/>
    </row>
    <row r="333" spans="1:10" s="444" customFormat="1" ht="12.75">
      <c r="A333" s="898" t="s">
        <v>100</v>
      </c>
      <c r="B333" s="898" t="s">
        <v>1176</v>
      </c>
      <c r="C333" s="746" t="s">
        <v>971</v>
      </c>
      <c r="D333" s="612" t="s">
        <v>454</v>
      </c>
      <c r="E333" s="703" t="s">
        <v>13</v>
      </c>
      <c r="F333" s="738">
        <v>5</v>
      </c>
      <c r="G333" s="753">
        <v>36.85</v>
      </c>
      <c r="H333" s="743">
        <f t="shared" si="9"/>
        <v>184.25</v>
      </c>
      <c r="I333" s="672"/>
      <c r="J333" s="438"/>
    </row>
    <row r="334" spans="1:10" s="444" customFormat="1" ht="12.75">
      <c r="A334" s="531" t="s">
        <v>207</v>
      </c>
      <c r="B334" s="531">
        <v>97661</v>
      </c>
      <c r="C334" s="527" t="s">
        <v>972</v>
      </c>
      <c r="D334" s="612" t="s">
        <v>455</v>
      </c>
      <c r="E334" s="598" t="s">
        <v>436</v>
      </c>
      <c r="F334" s="646">
        <v>8000</v>
      </c>
      <c r="G334" s="753">
        <v>0.48</v>
      </c>
      <c r="H334" s="648">
        <f t="shared" si="9"/>
        <v>3840</v>
      </c>
      <c r="I334" s="672"/>
      <c r="J334" s="438"/>
    </row>
    <row r="335" spans="1:10" s="444" customFormat="1" ht="63.75">
      <c r="A335" s="531" t="s">
        <v>207</v>
      </c>
      <c r="B335" s="531" t="s">
        <v>1061</v>
      </c>
      <c r="C335" s="527" t="s">
        <v>973</v>
      </c>
      <c r="D335" s="599" t="s">
        <v>458</v>
      </c>
      <c r="E335" s="582" t="s">
        <v>13</v>
      </c>
      <c r="F335" s="646">
        <v>1</v>
      </c>
      <c r="G335" s="753">
        <v>996.24</v>
      </c>
      <c r="H335" s="648">
        <f t="shared" si="9"/>
        <v>996.24</v>
      </c>
      <c r="I335" s="672"/>
      <c r="J335" s="438"/>
    </row>
    <row r="336" spans="1:10" s="444" customFormat="1" ht="51">
      <c r="A336" s="531" t="s">
        <v>207</v>
      </c>
      <c r="B336" s="531" t="s">
        <v>1061</v>
      </c>
      <c r="C336" s="527" t="s">
        <v>974</v>
      </c>
      <c r="D336" s="599" t="s">
        <v>459</v>
      </c>
      <c r="E336" s="582" t="s">
        <v>13</v>
      </c>
      <c r="F336" s="646">
        <v>2</v>
      </c>
      <c r="G336" s="753">
        <v>996.24</v>
      </c>
      <c r="H336" s="648">
        <f t="shared" si="9"/>
        <v>1992.48</v>
      </c>
      <c r="I336" s="672"/>
      <c r="J336" s="438"/>
    </row>
    <row r="337" spans="1:10" s="444" customFormat="1" ht="51">
      <c r="A337" s="531" t="s">
        <v>207</v>
      </c>
      <c r="B337" s="531" t="s">
        <v>1065</v>
      </c>
      <c r="C337" s="527" t="s">
        <v>975</v>
      </c>
      <c r="D337" s="599" t="s">
        <v>460</v>
      </c>
      <c r="E337" s="582" t="s">
        <v>13</v>
      </c>
      <c r="F337" s="646">
        <v>2</v>
      </c>
      <c r="G337" s="753">
        <v>685.75</v>
      </c>
      <c r="H337" s="648">
        <f t="shared" si="9"/>
        <v>1371.5</v>
      </c>
      <c r="I337" s="672"/>
      <c r="J337" s="438"/>
    </row>
    <row r="338" spans="1:10" s="444" customFormat="1" ht="51">
      <c r="A338" s="531" t="s">
        <v>207</v>
      </c>
      <c r="B338" s="531" t="s">
        <v>1065</v>
      </c>
      <c r="C338" s="527" t="s">
        <v>976</v>
      </c>
      <c r="D338" s="599" t="s">
        <v>469</v>
      </c>
      <c r="E338" s="582" t="s">
        <v>13</v>
      </c>
      <c r="F338" s="646">
        <v>1</v>
      </c>
      <c r="G338" s="753">
        <v>685.75</v>
      </c>
      <c r="H338" s="648">
        <f t="shared" si="9"/>
        <v>685.75</v>
      </c>
      <c r="I338" s="672"/>
      <c r="J338" s="438"/>
    </row>
    <row r="339" spans="1:10" s="444" customFormat="1" ht="51">
      <c r="A339" s="898" t="s">
        <v>100</v>
      </c>
      <c r="B339" s="898" t="s">
        <v>244</v>
      </c>
      <c r="C339" s="746" t="s">
        <v>977</v>
      </c>
      <c r="D339" s="600" t="s">
        <v>403</v>
      </c>
      <c r="E339" s="703" t="s">
        <v>13</v>
      </c>
      <c r="F339" s="738">
        <v>24</v>
      </c>
      <c r="G339" s="753">
        <v>67.67</v>
      </c>
      <c r="H339" s="743">
        <f t="shared" si="9"/>
        <v>1624.08</v>
      </c>
      <c r="I339" s="672"/>
      <c r="J339" s="438"/>
    </row>
    <row r="340" spans="1:10" s="444" customFormat="1" ht="25.5">
      <c r="A340" s="531" t="s">
        <v>207</v>
      </c>
      <c r="B340" s="531" t="s">
        <v>1066</v>
      </c>
      <c r="C340" s="527" t="s">
        <v>978</v>
      </c>
      <c r="D340" s="600" t="s">
        <v>461</v>
      </c>
      <c r="E340" s="582" t="s">
        <v>13</v>
      </c>
      <c r="F340" s="646">
        <v>1</v>
      </c>
      <c r="G340" s="753">
        <v>1674.78</v>
      </c>
      <c r="H340" s="648">
        <f t="shared" si="9"/>
        <v>1674.78</v>
      </c>
      <c r="I340" s="672"/>
      <c r="J340" s="438"/>
    </row>
    <row r="341" spans="1:10" s="444" customFormat="1" ht="25.5">
      <c r="A341" s="531" t="s">
        <v>207</v>
      </c>
      <c r="B341" s="531" t="s">
        <v>1063</v>
      </c>
      <c r="C341" s="527" t="s">
        <v>979</v>
      </c>
      <c r="D341" s="600" t="s">
        <v>462</v>
      </c>
      <c r="E341" s="582" t="s">
        <v>13</v>
      </c>
      <c r="F341" s="646">
        <v>3</v>
      </c>
      <c r="G341" s="671">
        <v>453.51</v>
      </c>
      <c r="H341" s="648">
        <f t="shared" si="9"/>
        <v>1360.53</v>
      </c>
      <c r="I341" s="672"/>
      <c r="J341" s="438"/>
    </row>
    <row r="342" spans="1:10" s="444" customFormat="1" ht="25.5">
      <c r="A342" s="531" t="s">
        <v>207</v>
      </c>
      <c r="B342" s="531" t="s">
        <v>1063</v>
      </c>
      <c r="C342" s="527" t="s">
        <v>980</v>
      </c>
      <c r="D342" s="600" t="s">
        <v>445</v>
      </c>
      <c r="E342" s="582" t="s">
        <v>13</v>
      </c>
      <c r="F342" s="646">
        <v>4</v>
      </c>
      <c r="G342" s="671">
        <v>453.51</v>
      </c>
      <c r="H342" s="648">
        <f t="shared" si="9"/>
        <v>1814.04</v>
      </c>
      <c r="I342" s="672"/>
      <c r="J342" s="438"/>
    </row>
    <row r="343" spans="1:10" s="444" customFormat="1" ht="25.5">
      <c r="A343" s="531" t="s">
        <v>207</v>
      </c>
      <c r="B343" s="531" t="s">
        <v>1063</v>
      </c>
      <c r="C343" s="527" t="s">
        <v>981</v>
      </c>
      <c r="D343" s="600" t="s">
        <v>406</v>
      </c>
      <c r="E343" s="582" t="s">
        <v>13</v>
      </c>
      <c r="F343" s="646">
        <v>2</v>
      </c>
      <c r="G343" s="671">
        <v>453.51</v>
      </c>
      <c r="H343" s="648">
        <f t="shared" si="9"/>
        <v>907.02</v>
      </c>
      <c r="I343" s="672"/>
      <c r="J343" s="438"/>
    </row>
    <row r="344" spans="1:10" s="444" customFormat="1" ht="38.25">
      <c r="A344" s="531" t="s">
        <v>207</v>
      </c>
      <c r="B344" s="531">
        <v>93653</v>
      </c>
      <c r="C344" s="527" t="s">
        <v>982</v>
      </c>
      <c r="D344" s="600" t="s">
        <v>463</v>
      </c>
      <c r="E344" s="582" t="s">
        <v>13</v>
      </c>
      <c r="F344" s="646">
        <v>15</v>
      </c>
      <c r="G344" s="671">
        <v>9.02</v>
      </c>
      <c r="H344" s="648">
        <f t="shared" si="9"/>
        <v>135.3</v>
      </c>
      <c r="I344" s="672"/>
      <c r="J344" s="438"/>
    </row>
    <row r="345" spans="1:10" s="444" customFormat="1" ht="38.25">
      <c r="A345" s="531" t="s">
        <v>207</v>
      </c>
      <c r="B345" s="531">
        <v>93654</v>
      </c>
      <c r="C345" s="527" t="s">
        <v>983</v>
      </c>
      <c r="D345" s="600" t="s">
        <v>464</v>
      </c>
      <c r="E345" s="582" t="s">
        <v>13</v>
      </c>
      <c r="F345" s="646">
        <v>20</v>
      </c>
      <c r="G345" s="671">
        <v>9.52</v>
      </c>
      <c r="H345" s="648">
        <f t="shared" si="9"/>
        <v>190.4</v>
      </c>
      <c r="I345" s="672"/>
      <c r="J345" s="438"/>
    </row>
    <row r="346" spans="1:10" s="444" customFormat="1" ht="38.25">
      <c r="A346" s="531" t="s">
        <v>207</v>
      </c>
      <c r="B346" s="531">
        <v>93655</v>
      </c>
      <c r="C346" s="527" t="s">
        <v>984</v>
      </c>
      <c r="D346" s="600" t="s">
        <v>465</v>
      </c>
      <c r="E346" s="582" t="s">
        <v>13</v>
      </c>
      <c r="F346" s="646">
        <v>41</v>
      </c>
      <c r="G346" s="671">
        <v>10.37</v>
      </c>
      <c r="H346" s="648">
        <f t="shared" si="9"/>
        <v>425.17</v>
      </c>
      <c r="I346" s="672"/>
      <c r="J346" s="438"/>
    </row>
    <row r="347" spans="1:10" s="444" customFormat="1" ht="38.25">
      <c r="A347" s="531" t="s">
        <v>207</v>
      </c>
      <c r="B347" s="531">
        <v>93661</v>
      </c>
      <c r="C347" s="527" t="s">
        <v>985</v>
      </c>
      <c r="D347" s="600" t="s">
        <v>466</v>
      </c>
      <c r="E347" s="582" t="s">
        <v>13</v>
      </c>
      <c r="F347" s="646">
        <v>1</v>
      </c>
      <c r="G347" s="671">
        <v>45.82</v>
      </c>
      <c r="H347" s="648">
        <f t="shared" si="9"/>
        <v>45.82</v>
      </c>
      <c r="I347" s="672"/>
      <c r="J347" s="438"/>
    </row>
    <row r="348" spans="1:10" s="444" customFormat="1" ht="38.25">
      <c r="A348" s="531" t="s">
        <v>207</v>
      </c>
      <c r="B348" s="531">
        <v>93662</v>
      </c>
      <c r="C348" s="527" t="s">
        <v>986</v>
      </c>
      <c r="D348" s="600" t="s">
        <v>467</v>
      </c>
      <c r="E348" s="582" t="s">
        <v>13</v>
      </c>
      <c r="F348" s="646">
        <v>27</v>
      </c>
      <c r="G348" s="671">
        <v>47.59</v>
      </c>
      <c r="H348" s="648">
        <f t="shared" si="9"/>
        <v>1284.93</v>
      </c>
      <c r="I348" s="672"/>
      <c r="J348" s="438"/>
    </row>
    <row r="349" spans="1:10" s="444" customFormat="1" ht="38.25">
      <c r="A349" s="531" t="s">
        <v>207</v>
      </c>
      <c r="B349" s="531">
        <v>93663</v>
      </c>
      <c r="C349" s="527" t="s">
        <v>987</v>
      </c>
      <c r="D349" s="600" t="s">
        <v>468</v>
      </c>
      <c r="E349" s="582" t="s">
        <v>13</v>
      </c>
      <c r="F349" s="646">
        <v>4</v>
      </c>
      <c r="G349" s="671">
        <v>47.59</v>
      </c>
      <c r="H349" s="648">
        <f t="shared" si="9"/>
        <v>190.36</v>
      </c>
      <c r="I349" s="672"/>
      <c r="J349" s="438"/>
    </row>
    <row r="350" spans="1:10" s="444" customFormat="1" ht="38.25">
      <c r="A350" s="531" t="s">
        <v>207</v>
      </c>
      <c r="B350" s="531">
        <v>92996</v>
      </c>
      <c r="C350" s="527" t="s">
        <v>988</v>
      </c>
      <c r="D350" s="597" t="s">
        <v>470</v>
      </c>
      <c r="E350" s="598" t="s">
        <v>436</v>
      </c>
      <c r="F350" s="646">
        <v>360</v>
      </c>
      <c r="G350" s="671">
        <v>92.05</v>
      </c>
      <c r="H350" s="648">
        <f t="shared" si="9"/>
        <v>33138</v>
      </c>
      <c r="I350" s="672"/>
      <c r="J350" s="438"/>
    </row>
    <row r="351" spans="1:10" s="444" customFormat="1" ht="38.25">
      <c r="A351" s="531" t="s">
        <v>207</v>
      </c>
      <c r="B351" s="531">
        <v>92990</v>
      </c>
      <c r="C351" s="527" t="s">
        <v>989</v>
      </c>
      <c r="D351" s="597" t="s">
        <v>471</v>
      </c>
      <c r="E351" s="598" t="s">
        <v>436</v>
      </c>
      <c r="F351" s="646">
        <v>730</v>
      </c>
      <c r="G351" s="671">
        <v>43.8</v>
      </c>
      <c r="H351" s="648">
        <f t="shared" si="9"/>
        <v>31974</v>
      </c>
      <c r="I351" s="672"/>
      <c r="J351" s="438"/>
    </row>
    <row r="352" spans="1:10" s="444" customFormat="1" ht="38.25">
      <c r="A352" s="531" t="s">
        <v>207</v>
      </c>
      <c r="B352" s="531">
        <v>92988</v>
      </c>
      <c r="C352" s="527" t="s">
        <v>990</v>
      </c>
      <c r="D352" s="597" t="s">
        <v>472</v>
      </c>
      <c r="E352" s="598" t="s">
        <v>436</v>
      </c>
      <c r="F352" s="646">
        <v>360</v>
      </c>
      <c r="G352" s="671">
        <v>32.06</v>
      </c>
      <c r="H352" s="648">
        <f t="shared" si="9"/>
        <v>11541.6</v>
      </c>
      <c r="I352" s="672"/>
      <c r="J352" s="438"/>
    </row>
    <row r="353" spans="1:10" s="444" customFormat="1" ht="38.25">
      <c r="A353" s="531" t="s">
        <v>207</v>
      </c>
      <c r="B353" s="531">
        <v>92986</v>
      </c>
      <c r="C353" s="527" t="s">
        <v>991</v>
      </c>
      <c r="D353" s="597" t="s">
        <v>473</v>
      </c>
      <c r="E353" s="598" t="s">
        <v>436</v>
      </c>
      <c r="F353" s="646">
        <v>550</v>
      </c>
      <c r="G353" s="671">
        <v>22.96</v>
      </c>
      <c r="H353" s="648">
        <f t="shared" si="9"/>
        <v>12628</v>
      </c>
      <c r="I353" s="672"/>
      <c r="J353" s="438"/>
    </row>
    <row r="354" spans="1:10" s="444" customFormat="1" ht="38.25">
      <c r="A354" s="531" t="s">
        <v>207</v>
      </c>
      <c r="B354" s="531">
        <v>92984</v>
      </c>
      <c r="C354" s="527" t="s">
        <v>992</v>
      </c>
      <c r="D354" s="597" t="s">
        <v>474</v>
      </c>
      <c r="E354" s="598" t="s">
        <v>436</v>
      </c>
      <c r="F354" s="646">
        <v>150</v>
      </c>
      <c r="G354" s="671">
        <v>17.08</v>
      </c>
      <c r="H354" s="648">
        <f t="shared" si="9"/>
        <v>2562</v>
      </c>
      <c r="I354" s="672"/>
      <c r="J354" s="438"/>
    </row>
    <row r="355" spans="1:10" s="444" customFormat="1" ht="38.25">
      <c r="A355" s="531" t="s">
        <v>207</v>
      </c>
      <c r="B355" s="531">
        <v>91926</v>
      </c>
      <c r="C355" s="527" t="s">
        <v>993</v>
      </c>
      <c r="D355" s="597" t="s">
        <v>475</v>
      </c>
      <c r="E355" s="598" t="s">
        <v>436</v>
      </c>
      <c r="F355" s="646">
        <v>1846</v>
      </c>
      <c r="G355" s="671">
        <v>2.75</v>
      </c>
      <c r="H355" s="648">
        <f t="shared" si="9"/>
        <v>5076.5</v>
      </c>
      <c r="I355" s="672"/>
      <c r="J355" s="438"/>
    </row>
    <row r="356" spans="1:10" s="444" customFormat="1" ht="38.25">
      <c r="A356" s="531" t="s">
        <v>207</v>
      </c>
      <c r="B356" s="531">
        <v>91926</v>
      </c>
      <c r="C356" s="527" t="s">
        <v>994</v>
      </c>
      <c r="D356" s="597" t="s">
        <v>476</v>
      </c>
      <c r="E356" s="598" t="s">
        <v>436</v>
      </c>
      <c r="F356" s="646">
        <v>1344</v>
      </c>
      <c r="G356" s="671">
        <v>2.75</v>
      </c>
      <c r="H356" s="648">
        <f aca="true" t="shared" si="11" ref="H356:H380">+F356*G356</f>
        <v>3696</v>
      </c>
      <c r="I356" s="672"/>
      <c r="J356" s="438"/>
    </row>
    <row r="357" spans="1:10" s="444" customFormat="1" ht="38.25">
      <c r="A357" s="531" t="s">
        <v>207</v>
      </c>
      <c r="B357" s="531">
        <v>91926</v>
      </c>
      <c r="C357" s="527" t="s">
        <v>995</v>
      </c>
      <c r="D357" s="597" t="s">
        <v>477</v>
      </c>
      <c r="E357" s="598" t="s">
        <v>436</v>
      </c>
      <c r="F357" s="646">
        <v>1846</v>
      </c>
      <c r="G357" s="671">
        <v>2.75</v>
      </c>
      <c r="H357" s="648">
        <f t="shared" si="11"/>
        <v>5076.5</v>
      </c>
      <c r="I357" s="672"/>
      <c r="J357" s="438"/>
    </row>
    <row r="358" spans="1:10" s="444" customFormat="1" ht="38.25">
      <c r="A358" s="531" t="s">
        <v>207</v>
      </c>
      <c r="B358" s="531">
        <v>91926</v>
      </c>
      <c r="C358" s="527" t="s">
        <v>996</v>
      </c>
      <c r="D358" s="597" t="s">
        <v>478</v>
      </c>
      <c r="E358" s="598" t="s">
        <v>436</v>
      </c>
      <c r="F358" s="646">
        <v>2335</v>
      </c>
      <c r="G358" s="671">
        <v>2.75</v>
      </c>
      <c r="H358" s="648">
        <f t="shared" si="11"/>
        <v>6421.25</v>
      </c>
      <c r="I358" s="672"/>
      <c r="J358" s="438"/>
    </row>
    <row r="359" spans="1:10" s="444" customFormat="1" ht="38.25">
      <c r="A359" s="531" t="s">
        <v>207</v>
      </c>
      <c r="B359" s="531">
        <v>91928</v>
      </c>
      <c r="C359" s="527" t="s">
        <v>997</v>
      </c>
      <c r="D359" s="597" t="s">
        <v>479</v>
      </c>
      <c r="E359" s="598" t="s">
        <v>436</v>
      </c>
      <c r="F359" s="646">
        <v>179</v>
      </c>
      <c r="G359" s="671">
        <v>4.37</v>
      </c>
      <c r="H359" s="648">
        <f t="shared" si="11"/>
        <v>782.23</v>
      </c>
      <c r="I359" s="672"/>
      <c r="J359" s="438"/>
    </row>
    <row r="360" spans="1:10" s="444" customFormat="1" ht="38.25">
      <c r="A360" s="531" t="s">
        <v>207</v>
      </c>
      <c r="B360" s="531">
        <v>91928</v>
      </c>
      <c r="C360" s="527" t="s">
        <v>998</v>
      </c>
      <c r="D360" s="597" t="s">
        <v>480</v>
      </c>
      <c r="E360" s="598" t="s">
        <v>436</v>
      </c>
      <c r="F360" s="738">
        <v>90</v>
      </c>
      <c r="G360" s="671">
        <v>4.37</v>
      </c>
      <c r="H360" s="648">
        <f t="shared" si="11"/>
        <v>393.3</v>
      </c>
      <c r="I360" s="672"/>
      <c r="J360" s="438"/>
    </row>
    <row r="361" spans="1:10" s="444" customFormat="1" ht="51">
      <c r="A361" s="898" t="s">
        <v>100</v>
      </c>
      <c r="B361" s="898" t="s">
        <v>246</v>
      </c>
      <c r="C361" s="746" t="s">
        <v>999</v>
      </c>
      <c r="D361" s="601" t="s">
        <v>1140</v>
      </c>
      <c r="E361" s="703" t="s">
        <v>436</v>
      </c>
      <c r="F361" s="738">
        <v>69</v>
      </c>
      <c r="G361" s="753">
        <v>32.41</v>
      </c>
      <c r="H361" s="743">
        <f t="shared" si="11"/>
        <v>2236.29</v>
      </c>
      <c r="I361" s="672"/>
      <c r="J361" s="438"/>
    </row>
    <row r="362" spans="1:10" s="444" customFormat="1" ht="51">
      <c r="A362" s="898" t="s">
        <v>100</v>
      </c>
      <c r="B362" s="898" t="s">
        <v>247</v>
      </c>
      <c r="C362" s="746" t="s">
        <v>1000</v>
      </c>
      <c r="D362" s="601" t="s">
        <v>1141</v>
      </c>
      <c r="E362" s="703" t="s">
        <v>436</v>
      </c>
      <c r="F362" s="738">
        <v>27</v>
      </c>
      <c r="G362" s="753">
        <v>39.26</v>
      </c>
      <c r="H362" s="743">
        <f t="shared" si="11"/>
        <v>1060.02</v>
      </c>
      <c r="I362" s="672"/>
      <c r="J362" s="438"/>
    </row>
    <row r="363" spans="1:10" s="444" customFormat="1" ht="38.25">
      <c r="A363" s="531" t="s">
        <v>207</v>
      </c>
      <c r="B363" s="531">
        <v>91871</v>
      </c>
      <c r="C363" s="527" t="s">
        <v>1001</v>
      </c>
      <c r="D363" s="601" t="s">
        <v>481</v>
      </c>
      <c r="E363" s="598" t="s">
        <v>436</v>
      </c>
      <c r="F363" s="646">
        <v>201</v>
      </c>
      <c r="G363" s="671">
        <v>9.27</v>
      </c>
      <c r="H363" s="648">
        <f t="shared" si="11"/>
        <v>1863.27</v>
      </c>
      <c r="I363" s="672"/>
      <c r="J363" s="438"/>
    </row>
    <row r="364" spans="1:10" s="444" customFormat="1" ht="38.25">
      <c r="A364" s="531" t="s">
        <v>207</v>
      </c>
      <c r="B364" s="531">
        <v>91872</v>
      </c>
      <c r="C364" s="527" t="s">
        <v>1002</v>
      </c>
      <c r="D364" s="601" t="s">
        <v>482</v>
      </c>
      <c r="E364" s="598" t="s">
        <v>436</v>
      </c>
      <c r="F364" s="646">
        <v>87</v>
      </c>
      <c r="G364" s="671">
        <v>11.71</v>
      </c>
      <c r="H364" s="648">
        <f t="shared" si="11"/>
        <v>1018.77</v>
      </c>
      <c r="I364" s="672"/>
      <c r="J364" s="438"/>
    </row>
    <row r="365" spans="1:10" s="444" customFormat="1" ht="38.25">
      <c r="A365" s="531" t="s">
        <v>207</v>
      </c>
      <c r="B365" s="531">
        <v>91873</v>
      </c>
      <c r="C365" s="527" t="s">
        <v>1003</v>
      </c>
      <c r="D365" s="601" t="s">
        <v>483</v>
      </c>
      <c r="E365" s="598" t="s">
        <v>436</v>
      </c>
      <c r="F365" s="646">
        <v>51</v>
      </c>
      <c r="G365" s="671">
        <v>14.15</v>
      </c>
      <c r="H365" s="648">
        <f t="shared" si="11"/>
        <v>721.65</v>
      </c>
      <c r="I365" s="672"/>
      <c r="J365" s="438"/>
    </row>
    <row r="366" spans="1:10" s="444" customFormat="1" ht="38.25">
      <c r="A366" s="531" t="s">
        <v>207</v>
      </c>
      <c r="B366" s="531">
        <v>93008</v>
      </c>
      <c r="C366" s="527" t="s">
        <v>1004</v>
      </c>
      <c r="D366" s="601" t="s">
        <v>484</v>
      </c>
      <c r="E366" s="598" t="s">
        <v>436</v>
      </c>
      <c r="F366" s="646">
        <v>9</v>
      </c>
      <c r="G366" s="671">
        <v>10.96</v>
      </c>
      <c r="H366" s="648">
        <f t="shared" si="11"/>
        <v>98.64</v>
      </c>
      <c r="I366" s="672"/>
      <c r="J366" s="438"/>
    </row>
    <row r="367" spans="1:10" s="444" customFormat="1" ht="38.25">
      <c r="A367" s="531" t="s">
        <v>207</v>
      </c>
      <c r="B367" s="531">
        <v>93009</v>
      </c>
      <c r="C367" s="527" t="s">
        <v>1005</v>
      </c>
      <c r="D367" s="601" t="s">
        <v>485</v>
      </c>
      <c r="E367" s="598" t="s">
        <v>436</v>
      </c>
      <c r="F367" s="646">
        <v>18</v>
      </c>
      <c r="G367" s="671">
        <v>15.82</v>
      </c>
      <c r="H367" s="648">
        <f t="shared" si="11"/>
        <v>284.76</v>
      </c>
      <c r="I367" s="672"/>
      <c r="J367" s="438"/>
    </row>
    <row r="368" spans="1:10" s="444" customFormat="1" ht="38.25">
      <c r="A368" s="531" t="s">
        <v>207</v>
      </c>
      <c r="B368" s="531">
        <v>93011</v>
      </c>
      <c r="C368" s="527" t="s">
        <v>1006</v>
      </c>
      <c r="D368" s="601" t="s">
        <v>486</v>
      </c>
      <c r="E368" s="598" t="s">
        <v>436</v>
      </c>
      <c r="F368" s="646">
        <v>46</v>
      </c>
      <c r="G368" s="671">
        <v>26.4</v>
      </c>
      <c r="H368" s="648">
        <f t="shared" si="11"/>
        <v>1214.4</v>
      </c>
      <c r="I368" s="672"/>
      <c r="J368" s="438"/>
    </row>
    <row r="369" spans="1:10" s="444" customFormat="1" ht="25.5">
      <c r="A369" s="898" t="s">
        <v>100</v>
      </c>
      <c r="B369" s="898" t="s">
        <v>249</v>
      </c>
      <c r="C369" s="746" t="s">
        <v>1007</v>
      </c>
      <c r="D369" s="601" t="s">
        <v>487</v>
      </c>
      <c r="E369" s="703" t="s">
        <v>436</v>
      </c>
      <c r="F369" s="738">
        <v>30</v>
      </c>
      <c r="G369" s="753">
        <v>15.46</v>
      </c>
      <c r="H369" s="743">
        <f t="shared" si="11"/>
        <v>463.8</v>
      </c>
      <c r="I369" s="672"/>
      <c r="J369" s="438"/>
    </row>
    <row r="370" spans="1:10" s="444" customFormat="1" ht="25.5">
      <c r="A370" s="898" t="s">
        <v>100</v>
      </c>
      <c r="B370" s="898" t="s">
        <v>250</v>
      </c>
      <c r="C370" s="746" t="s">
        <v>1008</v>
      </c>
      <c r="D370" s="601" t="s">
        <v>488</v>
      </c>
      <c r="E370" s="703" t="s">
        <v>13</v>
      </c>
      <c r="F370" s="738">
        <v>19</v>
      </c>
      <c r="G370" s="753">
        <v>26.89</v>
      </c>
      <c r="H370" s="743">
        <f t="shared" si="11"/>
        <v>510.91</v>
      </c>
      <c r="I370" s="672"/>
      <c r="J370" s="438"/>
    </row>
    <row r="371" spans="1:10" s="444" customFormat="1" ht="25.5">
      <c r="A371" s="531" t="s">
        <v>207</v>
      </c>
      <c r="B371" s="531">
        <v>91996</v>
      </c>
      <c r="C371" s="527" t="s">
        <v>1009</v>
      </c>
      <c r="D371" s="597" t="s">
        <v>489</v>
      </c>
      <c r="E371" s="582" t="s">
        <v>13</v>
      </c>
      <c r="F371" s="646">
        <v>199</v>
      </c>
      <c r="G371" s="671">
        <v>24.08</v>
      </c>
      <c r="H371" s="648">
        <f t="shared" si="11"/>
        <v>4791.92</v>
      </c>
      <c r="I371" s="672"/>
      <c r="J371" s="438"/>
    </row>
    <row r="372" spans="1:10" s="444" customFormat="1" ht="25.5">
      <c r="A372" s="531" t="s">
        <v>207</v>
      </c>
      <c r="B372" s="531">
        <v>91997</v>
      </c>
      <c r="C372" s="527" t="s">
        <v>1010</v>
      </c>
      <c r="D372" s="597" t="s">
        <v>490</v>
      </c>
      <c r="E372" s="582" t="s">
        <v>13</v>
      </c>
      <c r="F372" s="646">
        <v>19</v>
      </c>
      <c r="G372" s="671">
        <v>25.75</v>
      </c>
      <c r="H372" s="648">
        <f t="shared" si="11"/>
        <v>489.25</v>
      </c>
      <c r="I372" s="672"/>
      <c r="J372" s="438"/>
    </row>
    <row r="373" spans="1:10" s="444" customFormat="1" ht="25.5">
      <c r="A373" s="531" t="s">
        <v>207</v>
      </c>
      <c r="B373" s="531">
        <v>91940</v>
      </c>
      <c r="C373" s="527" t="s">
        <v>1011</v>
      </c>
      <c r="D373" s="597" t="s">
        <v>491</v>
      </c>
      <c r="E373" s="582" t="s">
        <v>13</v>
      </c>
      <c r="F373" s="646">
        <v>218</v>
      </c>
      <c r="G373" s="671">
        <v>11.45</v>
      </c>
      <c r="H373" s="648">
        <f>+F373*G373</f>
        <v>2496.1</v>
      </c>
      <c r="I373" s="672"/>
      <c r="J373" s="438"/>
    </row>
    <row r="374" spans="1:10" s="444" customFormat="1" ht="12.75">
      <c r="A374" s="531" t="s">
        <v>207</v>
      </c>
      <c r="B374" s="531">
        <v>97660</v>
      </c>
      <c r="C374" s="746" t="s">
        <v>1067</v>
      </c>
      <c r="D374" s="601" t="s">
        <v>1068</v>
      </c>
      <c r="E374" s="703" t="s">
        <v>13</v>
      </c>
      <c r="F374" s="738">
        <v>237</v>
      </c>
      <c r="G374" s="753">
        <v>0.48</v>
      </c>
      <c r="H374" s="743">
        <f t="shared" si="11"/>
        <v>113.76</v>
      </c>
      <c r="I374" s="672"/>
      <c r="J374" s="438"/>
    </row>
    <row r="375" spans="1:10" s="444" customFormat="1" ht="12.75">
      <c r="A375" s="531"/>
      <c r="B375" s="531"/>
      <c r="C375" s="592" t="s">
        <v>233</v>
      </c>
      <c r="D375" s="580" t="s">
        <v>281</v>
      </c>
      <c r="E375" s="642"/>
      <c r="F375" s="643"/>
      <c r="G375" s="644"/>
      <c r="H375" s="645"/>
      <c r="I375" s="672"/>
      <c r="J375" s="438"/>
    </row>
    <row r="376" spans="1:10" s="444" customFormat="1" ht="38.25">
      <c r="A376" s="509" t="s">
        <v>207</v>
      </c>
      <c r="B376" s="531">
        <v>94216</v>
      </c>
      <c r="C376" s="527" t="s">
        <v>315</v>
      </c>
      <c r="D376" s="581" t="s">
        <v>1024</v>
      </c>
      <c r="E376" s="531" t="s">
        <v>16</v>
      </c>
      <c r="F376" s="655">
        <v>470</v>
      </c>
      <c r="G376" s="671">
        <v>145.05</v>
      </c>
      <c r="H376" s="648">
        <f t="shared" si="11"/>
        <v>68173.5</v>
      </c>
      <c r="I376" s="672"/>
      <c r="J376" s="438"/>
    </row>
    <row r="377" spans="1:10" s="444" customFormat="1" ht="12.75">
      <c r="A377" s="531"/>
      <c r="B377" s="531"/>
      <c r="C377" s="592" t="s">
        <v>248</v>
      </c>
      <c r="D377" s="580" t="s">
        <v>1053</v>
      </c>
      <c r="E377" s="642"/>
      <c r="F377" s="643"/>
      <c r="G377" s="644"/>
      <c r="H377" s="645"/>
      <c r="I377" s="672"/>
      <c r="J377" s="438"/>
    </row>
    <row r="378" spans="1:10" s="444" customFormat="1" ht="12.75">
      <c r="A378" s="509" t="s">
        <v>207</v>
      </c>
      <c r="B378" s="531">
        <v>87548</v>
      </c>
      <c r="C378" s="527" t="s">
        <v>1012</v>
      </c>
      <c r="D378" s="612" t="s">
        <v>1052</v>
      </c>
      <c r="E378" s="582" t="s">
        <v>16</v>
      </c>
      <c r="F378" s="646">
        <v>15</v>
      </c>
      <c r="G378" s="671">
        <v>19.89</v>
      </c>
      <c r="H378" s="648">
        <f t="shared" si="11"/>
        <v>298.35</v>
      </c>
      <c r="I378" s="672"/>
      <c r="J378" s="438"/>
    </row>
    <row r="379" spans="1:10" s="444" customFormat="1" ht="12.75">
      <c r="A379" s="531"/>
      <c r="B379" s="531"/>
      <c r="C379" s="592" t="s">
        <v>344</v>
      </c>
      <c r="D379" s="580" t="s">
        <v>337</v>
      </c>
      <c r="E379" s="642"/>
      <c r="F379" s="643"/>
      <c r="G379" s="644"/>
      <c r="H379" s="645"/>
      <c r="I379" s="672"/>
      <c r="J379" s="438"/>
    </row>
    <row r="380" spans="1:10" s="444" customFormat="1" ht="12.75">
      <c r="A380" s="509" t="s">
        <v>207</v>
      </c>
      <c r="B380" s="531">
        <v>96130</v>
      </c>
      <c r="C380" s="527" t="s">
        <v>345</v>
      </c>
      <c r="D380" s="586" t="s">
        <v>188</v>
      </c>
      <c r="E380" s="582" t="s">
        <v>16</v>
      </c>
      <c r="F380" s="646">
        <v>365</v>
      </c>
      <c r="G380" s="671">
        <v>14.95</v>
      </c>
      <c r="H380" s="648">
        <f t="shared" si="11"/>
        <v>5456.75</v>
      </c>
      <c r="I380" s="672"/>
      <c r="J380" s="438"/>
    </row>
    <row r="381" spans="1:10" s="444" customFormat="1" ht="12.75">
      <c r="A381" s="509" t="s">
        <v>207</v>
      </c>
      <c r="B381" s="531">
        <v>95626</v>
      </c>
      <c r="C381" s="527" t="s">
        <v>346</v>
      </c>
      <c r="D381" s="596" t="s">
        <v>189</v>
      </c>
      <c r="E381" s="582" t="s">
        <v>16</v>
      </c>
      <c r="F381" s="646">
        <v>1270</v>
      </c>
      <c r="G381" s="671">
        <v>12.67</v>
      </c>
      <c r="H381" s="648">
        <f>F381*G381</f>
        <v>16090.9</v>
      </c>
      <c r="I381" s="672"/>
      <c r="J381" s="438"/>
    </row>
    <row r="382" spans="1:10" s="444" customFormat="1" ht="12.75">
      <c r="A382" s="531"/>
      <c r="B382" s="531"/>
      <c r="C382" s="592" t="s">
        <v>365</v>
      </c>
      <c r="D382" s="580" t="s">
        <v>361</v>
      </c>
      <c r="E382" s="642"/>
      <c r="F382" s="643"/>
      <c r="G382" s="644"/>
      <c r="H382" s="645"/>
      <c r="I382" s="672"/>
      <c r="J382" s="438"/>
    </row>
    <row r="383" spans="1:10" s="444" customFormat="1" ht="12.75">
      <c r="A383" s="509" t="s">
        <v>207</v>
      </c>
      <c r="B383" s="531">
        <v>96113</v>
      </c>
      <c r="C383" s="527" t="s">
        <v>366</v>
      </c>
      <c r="D383" s="586" t="s">
        <v>362</v>
      </c>
      <c r="E383" s="582" t="s">
        <v>16</v>
      </c>
      <c r="F383" s="655">
        <v>350</v>
      </c>
      <c r="G383" s="671">
        <v>29.35</v>
      </c>
      <c r="H383" s="648">
        <f>+F383*G383</f>
        <v>10272.5</v>
      </c>
      <c r="I383" s="672"/>
      <c r="J383" s="438"/>
    </row>
    <row r="384" spans="1:10" s="444" customFormat="1" ht="13.5" thickBot="1">
      <c r="A384" s="532"/>
      <c r="B384" s="533"/>
      <c r="C384" s="631"/>
      <c r="D384" s="534" t="s">
        <v>22</v>
      </c>
      <c r="E384" s="632"/>
      <c r="F384" s="633"/>
      <c r="G384" s="667"/>
      <c r="H384" s="635"/>
      <c r="I384" s="445">
        <f>SUM(H275:H383)</f>
        <v>424513.46</v>
      </c>
      <c r="J384" s="438"/>
    </row>
    <row r="385" spans="1:10" s="444" customFormat="1" ht="13.5" customHeight="1" thickBot="1">
      <c r="A385" s="709"/>
      <c r="B385" s="710"/>
      <c r="C385" s="711"/>
      <c r="D385" s="711"/>
      <c r="E385" s="712"/>
      <c r="F385" s="713"/>
      <c r="G385" s="714"/>
      <c r="H385" s="711"/>
      <c r="I385" s="715"/>
      <c r="J385" s="438"/>
    </row>
    <row r="386" spans="1:10" s="444" customFormat="1" ht="25.5">
      <c r="A386" s="588"/>
      <c r="B386" s="588"/>
      <c r="C386" s="708" t="s">
        <v>82</v>
      </c>
      <c r="D386" s="539" t="s">
        <v>302</v>
      </c>
      <c r="E386" s="638"/>
      <c r="F386" s="639"/>
      <c r="G386" s="668"/>
      <c r="H386" s="641"/>
      <c r="I386" s="672"/>
      <c r="J386" s="438"/>
    </row>
    <row r="387" spans="1:10" s="444" customFormat="1" ht="12.75">
      <c r="A387" s="531"/>
      <c r="B387" s="531"/>
      <c r="C387" s="592" t="s">
        <v>83</v>
      </c>
      <c r="D387" s="580" t="s">
        <v>270</v>
      </c>
      <c r="E387" s="642"/>
      <c r="F387" s="643"/>
      <c r="G387" s="644"/>
      <c r="H387" s="645">
        <f>+F387*G387</f>
        <v>0</v>
      </c>
      <c r="I387" s="672"/>
      <c r="J387" s="438"/>
    </row>
    <row r="388" spans="1:10" s="444" customFormat="1" ht="12.75">
      <c r="A388" s="509" t="s">
        <v>207</v>
      </c>
      <c r="B388" s="531">
        <v>97631</v>
      </c>
      <c r="C388" s="527" t="s">
        <v>303</v>
      </c>
      <c r="D388" s="581" t="s">
        <v>272</v>
      </c>
      <c r="E388" s="582" t="s">
        <v>16</v>
      </c>
      <c r="F388" s="646">
        <v>10</v>
      </c>
      <c r="G388" s="647">
        <v>2.4</v>
      </c>
      <c r="H388" s="648">
        <f>+F388*G388</f>
        <v>24</v>
      </c>
      <c r="I388" s="672"/>
      <c r="J388" s="438"/>
    </row>
    <row r="389" spans="1:10" s="444" customFormat="1" ht="12.75">
      <c r="A389" s="750" t="s">
        <v>207</v>
      </c>
      <c r="B389" s="751">
        <v>97641</v>
      </c>
      <c r="C389" s="752" t="s">
        <v>1060</v>
      </c>
      <c r="D389" s="612" t="s">
        <v>276</v>
      </c>
      <c r="E389" s="703" t="s">
        <v>16</v>
      </c>
      <c r="F389" s="738">
        <v>12</v>
      </c>
      <c r="G389" s="753">
        <v>3.66</v>
      </c>
      <c r="H389" s="743">
        <f>+F389*G389</f>
        <v>43.92</v>
      </c>
      <c r="I389" s="672"/>
      <c r="J389" s="438"/>
    </row>
    <row r="390" spans="1:10" s="444" customFormat="1" ht="25.5">
      <c r="A390" s="531"/>
      <c r="B390" s="524"/>
      <c r="C390" s="592" t="s">
        <v>84</v>
      </c>
      <c r="D390" s="604" t="s">
        <v>278</v>
      </c>
      <c r="E390" s="627"/>
      <c r="F390" s="628"/>
      <c r="G390" s="629"/>
      <c r="H390" s="630"/>
      <c r="I390" s="672"/>
      <c r="J390" s="438"/>
    </row>
    <row r="391" spans="1:10" s="444" customFormat="1" ht="12.75">
      <c r="A391" s="531"/>
      <c r="B391" s="524"/>
      <c r="C391" s="592" t="s">
        <v>937</v>
      </c>
      <c r="D391" s="580" t="s">
        <v>787</v>
      </c>
      <c r="E391" s="721"/>
      <c r="F391" s="722"/>
      <c r="G391" s="723"/>
      <c r="H391" s="724"/>
      <c r="I391" s="672"/>
      <c r="J391" s="438"/>
    </row>
    <row r="392" spans="1:10" s="444" customFormat="1" ht="51">
      <c r="A392" s="509" t="s">
        <v>1058</v>
      </c>
      <c r="B392" s="524" t="s">
        <v>1059</v>
      </c>
      <c r="C392" s="527" t="s">
        <v>938</v>
      </c>
      <c r="D392" s="653" t="s">
        <v>662</v>
      </c>
      <c r="E392" s="660" t="s">
        <v>436</v>
      </c>
      <c r="F392" s="646">
        <v>15</v>
      </c>
      <c r="G392" s="745">
        <v>24</v>
      </c>
      <c r="H392" s="648">
        <f>+F392*G392</f>
        <v>360</v>
      </c>
      <c r="I392" s="672"/>
      <c r="J392" s="438"/>
    </row>
    <row r="393" spans="1:10" s="444" customFormat="1" ht="51">
      <c r="A393" s="509" t="s">
        <v>1058</v>
      </c>
      <c r="B393" s="524" t="s">
        <v>1059</v>
      </c>
      <c r="C393" s="527" t="s">
        <v>939</v>
      </c>
      <c r="D393" s="653" t="s">
        <v>663</v>
      </c>
      <c r="E393" s="660" t="s">
        <v>436</v>
      </c>
      <c r="F393" s="646">
        <v>20</v>
      </c>
      <c r="G393" s="745">
        <v>22.5</v>
      </c>
      <c r="H393" s="648">
        <f>+F393*G393</f>
        <v>450</v>
      </c>
      <c r="I393" s="672"/>
      <c r="J393" s="438"/>
    </row>
    <row r="394" spans="1:10" s="444" customFormat="1" ht="12.75">
      <c r="A394" s="531"/>
      <c r="B394" s="524"/>
      <c r="C394" s="592" t="s">
        <v>940</v>
      </c>
      <c r="D394" s="580" t="s">
        <v>691</v>
      </c>
      <c r="E394" s="642"/>
      <c r="F394" s="643"/>
      <c r="G394" s="763"/>
      <c r="H394" s="645"/>
      <c r="I394" s="672"/>
      <c r="J394" s="438"/>
    </row>
    <row r="395" spans="1:10" s="444" customFormat="1" ht="76.5">
      <c r="A395" s="509" t="s">
        <v>1058</v>
      </c>
      <c r="B395" s="524" t="s">
        <v>1059</v>
      </c>
      <c r="C395" s="527" t="s">
        <v>941</v>
      </c>
      <c r="D395" s="663" t="s">
        <v>693</v>
      </c>
      <c r="E395" s="660" t="s">
        <v>436</v>
      </c>
      <c r="F395" s="646">
        <v>30</v>
      </c>
      <c r="G395" s="745">
        <v>59.03</v>
      </c>
      <c r="H395" s="648">
        <f>+F395*G395</f>
        <v>1770.9</v>
      </c>
      <c r="I395" s="672"/>
      <c r="J395" s="438"/>
    </row>
    <row r="396" spans="1:10" s="444" customFormat="1" ht="76.5">
      <c r="A396" s="509" t="s">
        <v>1058</v>
      </c>
      <c r="B396" s="524" t="s">
        <v>1059</v>
      </c>
      <c r="C396" s="527" t="s">
        <v>942</v>
      </c>
      <c r="D396" s="663" t="s">
        <v>694</v>
      </c>
      <c r="E396" s="660" t="s">
        <v>436</v>
      </c>
      <c r="F396" s="646">
        <v>80</v>
      </c>
      <c r="G396" s="745">
        <v>68.25</v>
      </c>
      <c r="H396" s="648">
        <f aca="true" t="shared" si="12" ref="H396:H440">+F396*G396</f>
        <v>5460</v>
      </c>
      <c r="I396" s="672"/>
      <c r="J396" s="438"/>
    </row>
    <row r="397" spans="1:10" s="444" customFormat="1" ht="76.5">
      <c r="A397" s="509" t="s">
        <v>1058</v>
      </c>
      <c r="B397" s="524" t="s">
        <v>1059</v>
      </c>
      <c r="C397" s="527" t="s">
        <v>943</v>
      </c>
      <c r="D397" s="663" t="s">
        <v>695</v>
      </c>
      <c r="E397" s="660" t="s">
        <v>436</v>
      </c>
      <c r="F397" s="646">
        <v>20</v>
      </c>
      <c r="G397" s="745">
        <v>77.4</v>
      </c>
      <c r="H397" s="648">
        <f t="shared" si="12"/>
        <v>1548</v>
      </c>
      <c r="I397" s="672"/>
      <c r="J397" s="438"/>
    </row>
    <row r="398" spans="1:10" s="444" customFormat="1" ht="76.5">
      <c r="A398" s="509" t="s">
        <v>1058</v>
      </c>
      <c r="B398" s="524" t="s">
        <v>1059</v>
      </c>
      <c r="C398" s="527" t="s">
        <v>944</v>
      </c>
      <c r="D398" s="663" t="s">
        <v>696</v>
      </c>
      <c r="E398" s="660" t="s">
        <v>436</v>
      </c>
      <c r="F398" s="646">
        <v>80</v>
      </c>
      <c r="G398" s="745">
        <v>86.7</v>
      </c>
      <c r="H398" s="648">
        <f t="shared" si="12"/>
        <v>6936</v>
      </c>
      <c r="I398" s="672"/>
      <c r="J398" s="438"/>
    </row>
    <row r="399" spans="1:10" s="444" customFormat="1" ht="76.5">
      <c r="A399" s="509" t="s">
        <v>1058</v>
      </c>
      <c r="B399" s="524" t="s">
        <v>1059</v>
      </c>
      <c r="C399" s="527" t="s">
        <v>945</v>
      </c>
      <c r="D399" s="663" t="s">
        <v>697</v>
      </c>
      <c r="E399" s="660" t="s">
        <v>436</v>
      </c>
      <c r="F399" s="646">
        <v>20</v>
      </c>
      <c r="G399" s="745">
        <v>106.2</v>
      </c>
      <c r="H399" s="648">
        <f t="shared" si="12"/>
        <v>2124</v>
      </c>
      <c r="I399" s="672"/>
      <c r="J399" s="438"/>
    </row>
    <row r="400" spans="1:10" s="444" customFormat="1" ht="76.5">
      <c r="A400" s="509" t="s">
        <v>1058</v>
      </c>
      <c r="B400" s="524" t="s">
        <v>1059</v>
      </c>
      <c r="C400" s="527" t="s">
        <v>946</v>
      </c>
      <c r="D400" s="663" t="s">
        <v>698</v>
      </c>
      <c r="E400" s="660" t="s">
        <v>436</v>
      </c>
      <c r="F400" s="646">
        <v>10</v>
      </c>
      <c r="G400" s="745">
        <v>118.65</v>
      </c>
      <c r="H400" s="648">
        <f t="shared" si="12"/>
        <v>1186.5</v>
      </c>
      <c r="I400" s="672"/>
      <c r="J400" s="438"/>
    </row>
    <row r="401" spans="1:10" s="444" customFormat="1" ht="76.5">
      <c r="A401" s="509" t="s">
        <v>1058</v>
      </c>
      <c r="B401" s="524" t="s">
        <v>1059</v>
      </c>
      <c r="C401" s="527" t="s">
        <v>947</v>
      </c>
      <c r="D401" s="663" t="s">
        <v>699</v>
      </c>
      <c r="E401" s="660" t="s">
        <v>436</v>
      </c>
      <c r="F401" s="646">
        <v>10</v>
      </c>
      <c r="G401" s="745">
        <v>132</v>
      </c>
      <c r="H401" s="648">
        <f t="shared" si="12"/>
        <v>1320</v>
      </c>
      <c r="I401" s="672"/>
      <c r="J401" s="438"/>
    </row>
    <row r="402" spans="1:10" s="444" customFormat="1" ht="76.5">
      <c r="A402" s="509" t="s">
        <v>1058</v>
      </c>
      <c r="B402" s="524" t="s">
        <v>1059</v>
      </c>
      <c r="C402" s="527" t="s">
        <v>948</v>
      </c>
      <c r="D402" s="663" t="s">
        <v>700</v>
      </c>
      <c r="E402" s="660" t="s">
        <v>436</v>
      </c>
      <c r="F402" s="646">
        <v>15</v>
      </c>
      <c r="G402" s="745">
        <v>146.85</v>
      </c>
      <c r="H402" s="648">
        <f t="shared" si="12"/>
        <v>2202.75</v>
      </c>
      <c r="I402" s="672"/>
      <c r="J402" s="438"/>
    </row>
    <row r="403" spans="1:10" s="444" customFormat="1" ht="25.5">
      <c r="A403" s="509" t="s">
        <v>1058</v>
      </c>
      <c r="B403" s="524" t="s">
        <v>1059</v>
      </c>
      <c r="C403" s="527" t="s">
        <v>949</v>
      </c>
      <c r="D403" s="740" t="s">
        <v>701</v>
      </c>
      <c r="E403" s="654" t="s">
        <v>13</v>
      </c>
      <c r="F403" s="738">
        <v>15</v>
      </c>
      <c r="G403" s="745">
        <v>192</v>
      </c>
      <c r="H403" s="743">
        <f t="shared" si="12"/>
        <v>2880</v>
      </c>
      <c r="I403" s="672"/>
      <c r="J403" s="438"/>
    </row>
    <row r="404" spans="1:10" s="444" customFormat="1" ht="25.5">
      <c r="A404" s="509" t="s">
        <v>1058</v>
      </c>
      <c r="B404" s="524" t="s">
        <v>1059</v>
      </c>
      <c r="C404" s="527" t="s">
        <v>950</v>
      </c>
      <c r="D404" s="740" t="s">
        <v>702</v>
      </c>
      <c r="E404" s="654" t="s">
        <v>13</v>
      </c>
      <c r="F404" s="738">
        <v>8</v>
      </c>
      <c r="G404" s="745">
        <v>195</v>
      </c>
      <c r="H404" s="743">
        <f t="shared" si="12"/>
        <v>1560</v>
      </c>
      <c r="I404" s="672"/>
      <c r="J404" s="438"/>
    </row>
    <row r="405" spans="1:10" s="444" customFormat="1" ht="25.5">
      <c r="A405" s="509" t="s">
        <v>1058</v>
      </c>
      <c r="B405" s="524" t="s">
        <v>1059</v>
      </c>
      <c r="C405" s="527" t="s">
        <v>951</v>
      </c>
      <c r="D405" s="740" t="s">
        <v>703</v>
      </c>
      <c r="E405" s="654" t="s">
        <v>13</v>
      </c>
      <c r="F405" s="738">
        <v>15</v>
      </c>
      <c r="G405" s="745">
        <v>202.5</v>
      </c>
      <c r="H405" s="743">
        <f t="shared" si="12"/>
        <v>3037.5</v>
      </c>
      <c r="I405" s="672"/>
      <c r="J405" s="438"/>
    </row>
    <row r="406" spans="1:10" s="444" customFormat="1" ht="25.5">
      <c r="A406" s="509" t="s">
        <v>1058</v>
      </c>
      <c r="B406" s="524" t="s">
        <v>1059</v>
      </c>
      <c r="C406" s="527" t="s">
        <v>952</v>
      </c>
      <c r="D406" s="740" t="s">
        <v>704</v>
      </c>
      <c r="E406" s="654" t="s">
        <v>13</v>
      </c>
      <c r="F406" s="738">
        <v>8</v>
      </c>
      <c r="G406" s="745">
        <v>210</v>
      </c>
      <c r="H406" s="743">
        <f t="shared" si="12"/>
        <v>1680</v>
      </c>
      <c r="I406" s="672"/>
      <c r="J406" s="438"/>
    </row>
    <row r="407" spans="1:10" s="444" customFormat="1" ht="25.5">
      <c r="A407" s="509" t="s">
        <v>1058</v>
      </c>
      <c r="B407" s="524" t="s">
        <v>1059</v>
      </c>
      <c r="C407" s="527" t="s">
        <v>953</v>
      </c>
      <c r="D407" s="740" t="s">
        <v>705</v>
      </c>
      <c r="E407" s="654" t="s">
        <v>13</v>
      </c>
      <c r="F407" s="738">
        <v>1</v>
      </c>
      <c r="G407" s="745">
        <v>240</v>
      </c>
      <c r="H407" s="743">
        <f t="shared" si="12"/>
        <v>240</v>
      </c>
      <c r="I407" s="672"/>
      <c r="J407" s="438"/>
    </row>
    <row r="408" spans="1:10" s="444" customFormat="1" ht="25.5">
      <c r="A408" s="509" t="s">
        <v>1058</v>
      </c>
      <c r="B408" s="524" t="s">
        <v>1059</v>
      </c>
      <c r="C408" s="527" t="s">
        <v>954</v>
      </c>
      <c r="D408" s="740" t="s">
        <v>706</v>
      </c>
      <c r="E408" s="654" t="s">
        <v>13</v>
      </c>
      <c r="F408" s="738">
        <v>1</v>
      </c>
      <c r="G408" s="745">
        <v>315</v>
      </c>
      <c r="H408" s="743">
        <f t="shared" si="12"/>
        <v>315</v>
      </c>
      <c r="I408" s="672"/>
      <c r="J408" s="438"/>
    </row>
    <row r="409" spans="1:10" s="444" customFormat="1" ht="25.5">
      <c r="A409" s="509" t="s">
        <v>1058</v>
      </c>
      <c r="B409" s="524" t="s">
        <v>1059</v>
      </c>
      <c r="C409" s="592" t="s">
        <v>955</v>
      </c>
      <c r="D409" s="580" t="s">
        <v>722</v>
      </c>
      <c r="E409" s="642"/>
      <c r="F409" s="643"/>
      <c r="G409" s="763"/>
      <c r="H409" s="645"/>
      <c r="I409" s="672"/>
      <c r="J409" s="438"/>
    </row>
    <row r="410" spans="1:10" s="444" customFormat="1" ht="25.5">
      <c r="A410" s="509" t="s">
        <v>1058</v>
      </c>
      <c r="B410" s="524" t="s">
        <v>1059</v>
      </c>
      <c r="C410" s="527" t="s">
        <v>956</v>
      </c>
      <c r="D410" s="664" t="s">
        <v>841</v>
      </c>
      <c r="E410" s="660" t="s">
        <v>13</v>
      </c>
      <c r="F410" s="646">
        <v>1</v>
      </c>
      <c r="G410" s="745">
        <v>3390</v>
      </c>
      <c r="H410" s="648">
        <f t="shared" si="12"/>
        <v>3390</v>
      </c>
      <c r="I410" s="672"/>
      <c r="J410" s="438"/>
    </row>
    <row r="411" spans="1:10" s="444" customFormat="1" ht="25.5">
      <c r="A411" s="509" t="s">
        <v>1058</v>
      </c>
      <c r="B411" s="524" t="s">
        <v>1059</v>
      </c>
      <c r="C411" s="527" t="s">
        <v>957</v>
      </c>
      <c r="D411" s="664" t="s">
        <v>727</v>
      </c>
      <c r="E411" s="660" t="s">
        <v>13</v>
      </c>
      <c r="F411" s="646">
        <v>2</v>
      </c>
      <c r="G411" s="745">
        <v>2580</v>
      </c>
      <c r="H411" s="648">
        <f>+F411*G411</f>
        <v>5160</v>
      </c>
      <c r="I411" s="672"/>
      <c r="J411" s="438"/>
    </row>
    <row r="412" spans="1:10" s="444" customFormat="1" ht="25.5">
      <c r="A412" s="509" t="s">
        <v>1058</v>
      </c>
      <c r="B412" s="524" t="s">
        <v>1059</v>
      </c>
      <c r="C412" s="527" t="s">
        <v>958</v>
      </c>
      <c r="D412" s="664" t="s">
        <v>723</v>
      </c>
      <c r="E412" s="660" t="s">
        <v>13</v>
      </c>
      <c r="F412" s="738">
        <v>15</v>
      </c>
      <c r="G412" s="753">
        <v>416.5</v>
      </c>
      <c r="H412" s="648">
        <f t="shared" si="12"/>
        <v>6247.5</v>
      </c>
      <c r="I412" s="672"/>
      <c r="J412" s="438"/>
    </row>
    <row r="413" spans="1:10" s="444" customFormat="1" ht="12.75">
      <c r="A413" s="531"/>
      <c r="B413" s="524"/>
      <c r="C413" s="592" t="s">
        <v>959</v>
      </c>
      <c r="D413" s="580" t="s">
        <v>846</v>
      </c>
      <c r="E413" s="642"/>
      <c r="F413" s="643"/>
      <c r="G413" s="763"/>
      <c r="H413" s="645"/>
      <c r="I413" s="672"/>
      <c r="J413" s="438"/>
    </row>
    <row r="414" spans="1:10" s="444" customFormat="1" ht="25.5">
      <c r="A414" s="509" t="s">
        <v>1058</v>
      </c>
      <c r="B414" s="524" t="s">
        <v>1059</v>
      </c>
      <c r="C414" s="527" t="s">
        <v>960</v>
      </c>
      <c r="D414" s="664" t="s">
        <v>737</v>
      </c>
      <c r="E414" s="665" t="s">
        <v>13</v>
      </c>
      <c r="F414" s="646">
        <v>1</v>
      </c>
      <c r="G414" s="943">
        <v>2000</v>
      </c>
      <c r="H414" s="648">
        <f t="shared" si="12"/>
        <v>2000</v>
      </c>
      <c r="I414" s="672"/>
      <c r="J414" s="438"/>
    </row>
    <row r="415" spans="1:10" s="444" customFormat="1" ht="12.75">
      <c r="A415" s="531"/>
      <c r="B415" s="524"/>
      <c r="C415" s="592" t="s">
        <v>234</v>
      </c>
      <c r="D415" s="580" t="s">
        <v>279</v>
      </c>
      <c r="E415" s="642"/>
      <c r="F415" s="643"/>
      <c r="G415" s="763"/>
      <c r="H415" s="645"/>
      <c r="I415" s="672"/>
      <c r="J415" s="438"/>
    </row>
    <row r="416" spans="1:10" s="444" customFormat="1" ht="63.75">
      <c r="A416" s="531" t="s">
        <v>207</v>
      </c>
      <c r="B416" s="524" t="s">
        <v>1061</v>
      </c>
      <c r="C416" s="527" t="s">
        <v>347</v>
      </c>
      <c r="D416" s="599" t="s">
        <v>498</v>
      </c>
      <c r="E416" s="582" t="s">
        <v>13</v>
      </c>
      <c r="F416" s="646">
        <v>1</v>
      </c>
      <c r="G416" s="745">
        <v>996.24</v>
      </c>
      <c r="H416" s="648">
        <f t="shared" si="12"/>
        <v>996.24</v>
      </c>
      <c r="I416" s="672"/>
      <c r="J416" s="438"/>
    </row>
    <row r="417" spans="1:10" s="444" customFormat="1" ht="38.25">
      <c r="A417" s="531" t="s">
        <v>207</v>
      </c>
      <c r="B417" s="531">
        <v>92988</v>
      </c>
      <c r="C417" s="527" t="s">
        <v>348</v>
      </c>
      <c r="D417" s="597" t="s">
        <v>472</v>
      </c>
      <c r="E417" s="598" t="s">
        <v>436</v>
      </c>
      <c r="F417" s="646">
        <v>100</v>
      </c>
      <c r="G417" s="745">
        <v>32.06</v>
      </c>
      <c r="H417" s="648">
        <f t="shared" si="12"/>
        <v>3206</v>
      </c>
      <c r="I417" s="672"/>
      <c r="J417" s="438"/>
    </row>
    <row r="418" spans="1:10" s="444" customFormat="1" ht="38.25">
      <c r="A418" s="531" t="s">
        <v>207</v>
      </c>
      <c r="B418" s="531">
        <v>92984</v>
      </c>
      <c r="C418" s="527" t="s">
        <v>514</v>
      </c>
      <c r="D418" s="597" t="s">
        <v>474</v>
      </c>
      <c r="E418" s="598" t="s">
        <v>436</v>
      </c>
      <c r="F418" s="646">
        <v>35</v>
      </c>
      <c r="G418" s="745">
        <v>17.08</v>
      </c>
      <c r="H418" s="648">
        <f t="shared" si="12"/>
        <v>597.8</v>
      </c>
      <c r="I418" s="672"/>
      <c r="J418" s="438"/>
    </row>
    <row r="419" spans="1:10" s="444" customFormat="1" ht="38.25">
      <c r="A419" s="531" t="s">
        <v>207</v>
      </c>
      <c r="B419" s="531">
        <v>92983</v>
      </c>
      <c r="C419" s="527" t="s">
        <v>515</v>
      </c>
      <c r="D419" s="597" t="s">
        <v>499</v>
      </c>
      <c r="E419" s="598" t="s">
        <v>436</v>
      </c>
      <c r="F419" s="646">
        <v>35</v>
      </c>
      <c r="G419" s="745">
        <v>16.65</v>
      </c>
      <c r="H419" s="648">
        <f t="shared" si="12"/>
        <v>582.75</v>
      </c>
      <c r="I419" s="672"/>
      <c r="J419" s="438"/>
    </row>
    <row r="420" spans="1:10" s="444" customFormat="1" ht="38.25">
      <c r="A420" s="531" t="s">
        <v>207</v>
      </c>
      <c r="B420" s="531">
        <v>93662</v>
      </c>
      <c r="C420" s="527" t="s">
        <v>516</v>
      </c>
      <c r="D420" s="599" t="s">
        <v>500</v>
      </c>
      <c r="E420" s="582" t="s">
        <v>13</v>
      </c>
      <c r="F420" s="646">
        <v>1</v>
      </c>
      <c r="G420" s="745">
        <v>47.59</v>
      </c>
      <c r="H420" s="648">
        <f t="shared" si="12"/>
        <v>47.59</v>
      </c>
      <c r="I420" s="672"/>
      <c r="J420" s="438"/>
    </row>
    <row r="421" spans="1:10" s="444" customFormat="1" ht="38.25">
      <c r="A421" s="531" t="s">
        <v>207</v>
      </c>
      <c r="B421" s="531">
        <v>93661</v>
      </c>
      <c r="C421" s="527" t="s">
        <v>517</v>
      </c>
      <c r="D421" s="599" t="s">
        <v>501</v>
      </c>
      <c r="E421" s="582" t="s">
        <v>13</v>
      </c>
      <c r="F421" s="646">
        <v>8</v>
      </c>
      <c r="G421" s="745">
        <v>45.82</v>
      </c>
      <c r="H421" s="648">
        <f t="shared" si="12"/>
        <v>366.56</v>
      </c>
      <c r="I421" s="672"/>
      <c r="J421" s="438"/>
    </row>
    <row r="422" spans="1:10" s="444" customFormat="1" ht="38.25">
      <c r="A422" s="531" t="s">
        <v>207</v>
      </c>
      <c r="B422" s="531">
        <v>93655</v>
      </c>
      <c r="C422" s="527" t="s">
        <v>518</v>
      </c>
      <c r="D422" s="599" t="s">
        <v>502</v>
      </c>
      <c r="E422" s="582" t="s">
        <v>13</v>
      </c>
      <c r="F422" s="646">
        <v>2</v>
      </c>
      <c r="G422" s="647">
        <v>10.37</v>
      </c>
      <c r="H422" s="648">
        <f t="shared" si="12"/>
        <v>20.74</v>
      </c>
      <c r="I422" s="672"/>
      <c r="J422" s="438"/>
    </row>
    <row r="423" spans="1:10" s="444" customFormat="1" ht="38.25">
      <c r="A423" s="531" t="s">
        <v>207</v>
      </c>
      <c r="B423" s="531">
        <v>93654</v>
      </c>
      <c r="C423" s="527" t="s">
        <v>513</v>
      </c>
      <c r="D423" s="599" t="s">
        <v>503</v>
      </c>
      <c r="E423" s="582" t="s">
        <v>13</v>
      </c>
      <c r="F423" s="646">
        <v>2</v>
      </c>
      <c r="G423" s="647">
        <v>9.52</v>
      </c>
      <c r="H423" s="648">
        <f t="shared" si="12"/>
        <v>19.04</v>
      </c>
      <c r="I423" s="672"/>
      <c r="J423" s="438"/>
    </row>
    <row r="424" spans="1:10" s="444" customFormat="1" ht="38.25">
      <c r="A424" s="531" t="s">
        <v>207</v>
      </c>
      <c r="B424" s="531">
        <v>93663</v>
      </c>
      <c r="C424" s="527" t="s">
        <v>519</v>
      </c>
      <c r="D424" s="599" t="s">
        <v>504</v>
      </c>
      <c r="E424" s="582" t="s">
        <v>13</v>
      </c>
      <c r="F424" s="646">
        <v>1</v>
      </c>
      <c r="G424" s="647">
        <v>47.59</v>
      </c>
      <c r="H424" s="648">
        <f t="shared" si="12"/>
        <v>47.59</v>
      </c>
      <c r="I424" s="672"/>
      <c r="J424" s="438"/>
    </row>
    <row r="425" spans="1:10" s="444" customFormat="1" ht="38.25">
      <c r="A425" s="531" t="s">
        <v>207</v>
      </c>
      <c r="B425" s="531">
        <v>93664</v>
      </c>
      <c r="C425" s="527" t="s">
        <v>520</v>
      </c>
      <c r="D425" s="599" t="s">
        <v>505</v>
      </c>
      <c r="E425" s="582" t="s">
        <v>13</v>
      </c>
      <c r="F425" s="646">
        <v>1</v>
      </c>
      <c r="G425" s="647">
        <v>49.74</v>
      </c>
      <c r="H425" s="648">
        <f t="shared" si="12"/>
        <v>49.74</v>
      </c>
      <c r="I425" s="672"/>
      <c r="J425" s="438"/>
    </row>
    <row r="426" spans="1:10" s="444" customFormat="1" ht="38.25">
      <c r="A426" s="531" t="s">
        <v>207</v>
      </c>
      <c r="B426" s="531">
        <v>93672</v>
      </c>
      <c r="C426" s="527" t="s">
        <v>521</v>
      </c>
      <c r="D426" s="599" t="s">
        <v>506</v>
      </c>
      <c r="E426" s="582" t="s">
        <v>13</v>
      </c>
      <c r="F426" s="646">
        <v>2</v>
      </c>
      <c r="G426" s="647">
        <v>68.67</v>
      </c>
      <c r="H426" s="648">
        <f t="shared" si="12"/>
        <v>137.34</v>
      </c>
      <c r="I426" s="672"/>
      <c r="J426" s="438"/>
    </row>
    <row r="427" spans="1:10" s="444" customFormat="1" ht="38.25">
      <c r="A427" s="531" t="s">
        <v>207</v>
      </c>
      <c r="B427" s="531">
        <v>93671</v>
      </c>
      <c r="C427" s="527" t="s">
        <v>522</v>
      </c>
      <c r="D427" s="599" t="s">
        <v>507</v>
      </c>
      <c r="E427" s="582" t="s">
        <v>13</v>
      </c>
      <c r="F427" s="646">
        <v>1</v>
      </c>
      <c r="G427" s="647">
        <v>63.3</v>
      </c>
      <c r="H427" s="648">
        <f t="shared" si="12"/>
        <v>63.3</v>
      </c>
      <c r="I427" s="672"/>
      <c r="J427" s="438"/>
    </row>
    <row r="428" spans="1:10" s="444" customFormat="1" ht="38.25">
      <c r="A428" s="531" t="s">
        <v>207</v>
      </c>
      <c r="B428" s="531">
        <v>93670</v>
      </c>
      <c r="C428" s="527" t="s">
        <v>523</v>
      </c>
      <c r="D428" s="599" t="s">
        <v>508</v>
      </c>
      <c r="E428" s="582" t="s">
        <v>13</v>
      </c>
      <c r="F428" s="646">
        <v>2</v>
      </c>
      <c r="G428" s="647">
        <v>60.06</v>
      </c>
      <c r="H428" s="648">
        <f t="shared" si="12"/>
        <v>120.12</v>
      </c>
      <c r="I428" s="672"/>
      <c r="J428" s="438"/>
    </row>
    <row r="429" spans="1:10" s="444" customFormat="1" ht="51">
      <c r="A429" s="898" t="s">
        <v>100</v>
      </c>
      <c r="B429" s="898" t="s">
        <v>244</v>
      </c>
      <c r="C429" s="746" t="s">
        <v>524</v>
      </c>
      <c r="D429" s="928" t="s">
        <v>509</v>
      </c>
      <c r="E429" s="703" t="s">
        <v>13</v>
      </c>
      <c r="F429" s="738">
        <v>4</v>
      </c>
      <c r="G429" s="745">
        <v>67.67</v>
      </c>
      <c r="H429" s="743">
        <f t="shared" si="12"/>
        <v>270.68</v>
      </c>
      <c r="I429" s="672"/>
      <c r="J429" s="438"/>
    </row>
    <row r="430" spans="1:10" s="444" customFormat="1" ht="38.25">
      <c r="A430" s="531" t="s">
        <v>207</v>
      </c>
      <c r="B430" s="531">
        <v>91873</v>
      </c>
      <c r="C430" s="527" t="s">
        <v>525</v>
      </c>
      <c r="D430" s="600" t="s">
        <v>510</v>
      </c>
      <c r="E430" s="598" t="s">
        <v>436</v>
      </c>
      <c r="F430" s="646">
        <v>18</v>
      </c>
      <c r="G430" s="647">
        <v>14.15</v>
      </c>
      <c r="H430" s="648">
        <f t="shared" si="12"/>
        <v>254.7</v>
      </c>
      <c r="I430" s="672"/>
      <c r="J430" s="438"/>
    </row>
    <row r="431" spans="1:10" s="444" customFormat="1" ht="38.25">
      <c r="A431" s="531" t="s">
        <v>207</v>
      </c>
      <c r="B431" s="531">
        <v>91930</v>
      </c>
      <c r="C431" s="527" t="s">
        <v>526</v>
      </c>
      <c r="D431" s="597" t="s">
        <v>511</v>
      </c>
      <c r="E431" s="598" t="s">
        <v>436</v>
      </c>
      <c r="F431" s="646">
        <v>80</v>
      </c>
      <c r="G431" s="647">
        <v>5.96</v>
      </c>
      <c r="H431" s="648">
        <f t="shared" si="12"/>
        <v>476.8</v>
      </c>
      <c r="I431" s="672"/>
      <c r="J431" s="438"/>
    </row>
    <row r="432" spans="1:10" s="444" customFormat="1" ht="38.25">
      <c r="A432" s="509" t="s">
        <v>207</v>
      </c>
      <c r="B432" s="531">
        <v>91928</v>
      </c>
      <c r="C432" s="527" t="s">
        <v>527</v>
      </c>
      <c r="D432" s="597" t="s">
        <v>512</v>
      </c>
      <c r="E432" s="598" t="s">
        <v>436</v>
      </c>
      <c r="F432" s="646">
        <v>160</v>
      </c>
      <c r="G432" s="647">
        <v>4.37</v>
      </c>
      <c r="H432" s="648">
        <f t="shared" si="12"/>
        <v>699.2</v>
      </c>
      <c r="I432" s="625"/>
      <c r="J432" s="438"/>
    </row>
    <row r="433" spans="1:10" s="444" customFormat="1" ht="12.75">
      <c r="A433" s="509"/>
      <c r="B433" s="524"/>
      <c r="C433" s="525" t="s">
        <v>235</v>
      </c>
      <c r="D433" s="580" t="s">
        <v>337</v>
      </c>
      <c r="E433" s="642"/>
      <c r="F433" s="643"/>
      <c r="G433" s="644"/>
      <c r="H433" s="645"/>
      <c r="I433" s="625"/>
      <c r="J433" s="438"/>
    </row>
    <row r="434" spans="1:10" s="444" customFormat="1" ht="12.75">
      <c r="A434" s="509" t="s">
        <v>207</v>
      </c>
      <c r="B434" s="531">
        <v>99808</v>
      </c>
      <c r="C434" s="522" t="s">
        <v>355</v>
      </c>
      <c r="D434" s="541" t="s">
        <v>401</v>
      </c>
      <c r="E434" s="542" t="s">
        <v>16</v>
      </c>
      <c r="F434" s="646">
        <v>150</v>
      </c>
      <c r="G434" s="530">
        <v>2.53</v>
      </c>
      <c r="H434" s="648">
        <f t="shared" si="12"/>
        <v>379.5</v>
      </c>
      <c r="I434" s="625"/>
      <c r="J434" s="438"/>
    </row>
    <row r="435" spans="1:10" s="444" customFormat="1" ht="12.75">
      <c r="A435" s="509" t="s">
        <v>207</v>
      </c>
      <c r="B435" s="531">
        <v>96130</v>
      </c>
      <c r="C435" s="522" t="s">
        <v>492</v>
      </c>
      <c r="D435" s="541" t="s">
        <v>188</v>
      </c>
      <c r="E435" s="542" t="s">
        <v>16</v>
      </c>
      <c r="F435" s="646">
        <v>34</v>
      </c>
      <c r="G435" s="530">
        <v>14.95</v>
      </c>
      <c r="H435" s="648">
        <f t="shared" si="12"/>
        <v>508.3</v>
      </c>
      <c r="I435" s="625"/>
      <c r="J435" s="438"/>
    </row>
    <row r="436" spans="1:10" s="444" customFormat="1" ht="12.75">
      <c r="A436" s="509" t="s">
        <v>207</v>
      </c>
      <c r="B436" s="531">
        <v>95626</v>
      </c>
      <c r="C436" s="522" t="s">
        <v>493</v>
      </c>
      <c r="D436" s="725" t="s">
        <v>189</v>
      </c>
      <c r="E436" s="595" t="s">
        <v>16</v>
      </c>
      <c r="F436" s="666">
        <v>175</v>
      </c>
      <c r="G436" s="726">
        <v>12.67</v>
      </c>
      <c r="H436" s="648">
        <f t="shared" si="12"/>
        <v>2217.25</v>
      </c>
      <c r="I436" s="625"/>
      <c r="J436" s="438"/>
    </row>
    <row r="437" spans="1:10" s="444" customFormat="1" ht="25.5">
      <c r="A437" s="509"/>
      <c r="B437" s="531"/>
      <c r="C437" s="525" t="s">
        <v>494</v>
      </c>
      <c r="D437" s="604" t="s">
        <v>354</v>
      </c>
      <c r="E437" s="627"/>
      <c r="F437" s="628"/>
      <c r="G437" s="629"/>
      <c r="H437" s="630"/>
      <c r="I437" s="625"/>
      <c r="J437" s="438"/>
    </row>
    <row r="438" spans="1:10" s="444" customFormat="1" ht="25.5">
      <c r="A438" s="509" t="s">
        <v>207</v>
      </c>
      <c r="B438" s="531">
        <v>93393</v>
      </c>
      <c r="C438" s="522" t="s">
        <v>495</v>
      </c>
      <c r="D438" s="591" t="s">
        <v>352</v>
      </c>
      <c r="E438" s="543" t="s">
        <v>16</v>
      </c>
      <c r="F438" s="613">
        <v>62</v>
      </c>
      <c r="G438" s="656">
        <v>30.7</v>
      </c>
      <c r="H438" s="648">
        <f t="shared" si="12"/>
        <v>1903.4</v>
      </c>
      <c r="I438" s="625"/>
      <c r="J438" s="438"/>
    </row>
    <row r="439" spans="1:10" s="444" customFormat="1" ht="12.75">
      <c r="A439" s="509"/>
      <c r="B439" s="531"/>
      <c r="C439" s="592" t="s">
        <v>496</v>
      </c>
      <c r="D439" s="580" t="s">
        <v>361</v>
      </c>
      <c r="E439" s="642"/>
      <c r="F439" s="643"/>
      <c r="G439" s="644"/>
      <c r="H439" s="645"/>
      <c r="I439" s="625"/>
      <c r="J439" s="438"/>
    </row>
    <row r="440" spans="1:10" s="444" customFormat="1" ht="12.75">
      <c r="A440" s="509" t="s">
        <v>207</v>
      </c>
      <c r="B440" s="531">
        <v>96113</v>
      </c>
      <c r="C440" s="522" t="s">
        <v>497</v>
      </c>
      <c r="D440" s="720" t="s">
        <v>362</v>
      </c>
      <c r="E440" s="718" t="s">
        <v>16</v>
      </c>
      <c r="F440" s="655">
        <v>12</v>
      </c>
      <c r="G440" s="530">
        <v>29.35</v>
      </c>
      <c r="H440" s="648">
        <f t="shared" si="12"/>
        <v>352.2</v>
      </c>
      <c r="I440" s="625"/>
      <c r="J440" s="438"/>
    </row>
    <row r="441" spans="1:10" s="444" customFormat="1" ht="13.5" thickBot="1">
      <c r="A441" s="532"/>
      <c r="B441" s="533"/>
      <c r="C441" s="631"/>
      <c r="D441" s="534" t="s">
        <v>22</v>
      </c>
      <c r="E441" s="632"/>
      <c r="F441" s="633"/>
      <c r="G441" s="667"/>
      <c r="H441" s="635"/>
      <c r="I441" s="445">
        <f>SUM(H387:H440)</f>
        <v>63252.91</v>
      </c>
      <c r="J441" s="438"/>
    </row>
    <row r="442" spans="1:10" s="444" customFormat="1" ht="13.5" customHeight="1" thickBot="1">
      <c r="A442" s="535"/>
      <c r="B442" s="535"/>
      <c r="C442" s="636"/>
      <c r="D442" s="636"/>
      <c r="E442" s="702"/>
      <c r="F442" s="633"/>
      <c r="G442" s="637"/>
      <c r="H442" s="636"/>
      <c r="I442" s="615"/>
      <c r="J442" s="438"/>
    </row>
    <row r="443" spans="1:10" s="444" customFormat="1" ht="12.75">
      <c r="A443" s="536"/>
      <c r="B443" s="537"/>
      <c r="C443" s="538" t="s">
        <v>85</v>
      </c>
      <c r="D443" s="539" t="s">
        <v>307</v>
      </c>
      <c r="E443" s="638"/>
      <c r="F443" s="639"/>
      <c r="G443" s="668"/>
      <c r="H443" s="641"/>
      <c r="I443" s="622"/>
      <c r="J443" s="438"/>
    </row>
    <row r="444" spans="1:10" s="444" customFormat="1" ht="13.5" customHeight="1">
      <c r="A444" s="509"/>
      <c r="B444" s="544"/>
      <c r="C444" s="522" t="s">
        <v>86</v>
      </c>
      <c r="D444" s="580" t="s">
        <v>270</v>
      </c>
      <c r="E444" s="642"/>
      <c r="F444" s="643"/>
      <c r="G444" s="644"/>
      <c r="H444" s="645">
        <f>+F444*G444</f>
        <v>0</v>
      </c>
      <c r="I444" s="625"/>
      <c r="J444" s="438"/>
    </row>
    <row r="445" spans="1:10" s="444" customFormat="1" ht="12.75">
      <c r="A445" s="509" t="s">
        <v>207</v>
      </c>
      <c r="B445" s="531">
        <v>93360</v>
      </c>
      <c r="C445" s="522" t="s">
        <v>310</v>
      </c>
      <c r="D445" s="586" t="s">
        <v>308</v>
      </c>
      <c r="E445" s="582" t="s">
        <v>72</v>
      </c>
      <c r="F445" s="646">
        <v>1.5</v>
      </c>
      <c r="G445" s="530">
        <v>15.84</v>
      </c>
      <c r="H445" s="624">
        <f>+F445*G445</f>
        <v>23.76</v>
      </c>
      <c r="I445" s="625"/>
      <c r="J445" s="438"/>
    </row>
    <row r="446" spans="1:10" s="444" customFormat="1" ht="12.75">
      <c r="A446" s="509" t="s">
        <v>207</v>
      </c>
      <c r="B446" s="531">
        <v>94968</v>
      </c>
      <c r="C446" s="522" t="s">
        <v>311</v>
      </c>
      <c r="D446" s="586" t="s">
        <v>289</v>
      </c>
      <c r="E446" s="582" t="s">
        <v>72</v>
      </c>
      <c r="F446" s="646">
        <v>0.2</v>
      </c>
      <c r="G446" s="530">
        <v>281.77</v>
      </c>
      <c r="H446" s="624">
        <f>+F446*G446</f>
        <v>56.35</v>
      </c>
      <c r="I446" s="625"/>
      <c r="J446" s="438"/>
    </row>
    <row r="447" spans="1:10" s="444" customFormat="1" ht="12.75">
      <c r="A447" s="509" t="s">
        <v>207</v>
      </c>
      <c r="B447" s="531">
        <v>98680</v>
      </c>
      <c r="C447" s="522" t="s">
        <v>312</v>
      </c>
      <c r="D447" s="584" t="s">
        <v>309</v>
      </c>
      <c r="E447" s="523" t="s">
        <v>16</v>
      </c>
      <c r="F447" s="623">
        <v>3</v>
      </c>
      <c r="G447" s="530">
        <v>35.1</v>
      </c>
      <c r="H447" s="624">
        <f>+F447*G447</f>
        <v>105.3</v>
      </c>
      <c r="I447" s="625"/>
      <c r="J447" s="438"/>
    </row>
    <row r="448" spans="1:10" s="444" customFormat="1" ht="12.75">
      <c r="A448" s="509"/>
      <c r="B448" s="524"/>
      <c r="C448" s="525" t="s">
        <v>528</v>
      </c>
      <c r="D448" s="540" t="s">
        <v>279</v>
      </c>
      <c r="E448" s="651"/>
      <c r="F448" s="652"/>
      <c r="G448" s="669"/>
      <c r="H448" s="670"/>
      <c r="I448" s="625"/>
      <c r="J448" s="438"/>
    </row>
    <row r="449" spans="1:10" s="444" customFormat="1" ht="63.75">
      <c r="A449" s="897" t="s">
        <v>100</v>
      </c>
      <c r="B449" s="898" t="s">
        <v>1176</v>
      </c>
      <c r="C449" s="752" t="s">
        <v>550</v>
      </c>
      <c r="D449" s="600" t="s">
        <v>529</v>
      </c>
      <c r="E449" s="703" t="s">
        <v>13</v>
      </c>
      <c r="F449" s="738">
        <v>1</v>
      </c>
      <c r="G449" s="929">
        <v>184.25</v>
      </c>
      <c r="H449" s="742">
        <f aca="true" t="shared" si="13" ref="H449:H474">+F449*G449</f>
        <v>184.25</v>
      </c>
      <c r="I449" s="625"/>
      <c r="J449" s="438"/>
    </row>
    <row r="450" spans="1:10" s="444" customFormat="1" ht="114.75">
      <c r="A450" s="897" t="s">
        <v>100</v>
      </c>
      <c r="B450" s="898" t="s">
        <v>251</v>
      </c>
      <c r="C450" s="752" t="s">
        <v>551</v>
      </c>
      <c r="D450" s="930" t="s">
        <v>530</v>
      </c>
      <c r="E450" s="703" t="s">
        <v>13</v>
      </c>
      <c r="F450" s="738">
        <v>1</v>
      </c>
      <c r="G450" s="929">
        <v>9178.64</v>
      </c>
      <c r="H450" s="742">
        <f t="shared" si="13"/>
        <v>9178.64</v>
      </c>
      <c r="I450" s="625"/>
      <c r="J450" s="438"/>
    </row>
    <row r="451" spans="1:10" s="444" customFormat="1" ht="114.75">
      <c r="A451" s="897" t="s">
        <v>100</v>
      </c>
      <c r="B451" s="898" t="s">
        <v>251</v>
      </c>
      <c r="C451" s="752" t="s">
        <v>552</v>
      </c>
      <c r="D451" s="930" t="s">
        <v>531</v>
      </c>
      <c r="E451" s="703" t="s">
        <v>13</v>
      </c>
      <c r="F451" s="738">
        <v>1</v>
      </c>
      <c r="G451" s="929">
        <v>9178.64</v>
      </c>
      <c r="H451" s="742">
        <f t="shared" si="13"/>
        <v>9178.64</v>
      </c>
      <c r="I451" s="625"/>
      <c r="J451" s="438"/>
    </row>
    <row r="452" spans="1:10" s="444" customFormat="1" ht="63.75">
      <c r="A452" s="897" t="s">
        <v>207</v>
      </c>
      <c r="B452" s="898" t="s">
        <v>1069</v>
      </c>
      <c r="C452" s="752" t="s">
        <v>553</v>
      </c>
      <c r="D452" s="930" t="s">
        <v>532</v>
      </c>
      <c r="E452" s="703" t="s">
        <v>13</v>
      </c>
      <c r="F452" s="738">
        <v>1</v>
      </c>
      <c r="G452" s="929">
        <v>374.73</v>
      </c>
      <c r="H452" s="742">
        <f t="shared" si="13"/>
        <v>374.73</v>
      </c>
      <c r="I452" s="625"/>
      <c r="J452" s="438"/>
    </row>
    <row r="453" spans="1:10" s="444" customFormat="1" ht="51">
      <c r="A453" s="897" t="s">
        <v>100</v>
      </c>
      <c r="B453" s="898" t="s">
        <v>244</v>
      </c>
      <c r="C453" s="752" t="s">
        <v>554</v>
      </c>
      <c r="D453" s="600" t="s">
        <v>403</v>
      </c>
      <c r="E453" s="703" t="s">
        <v>13</v>
      </c>
      <c r="F453" s="738">
        <v>12</v>
      </c>
      <c r="G453" s="929">
        <v>67.67</v>
      </c>
      <c r="H453" s="742">
        <f t="shared" si="13"/>
        <v>812.04</v>
      </c>
      <c r="I453" s="625"/>
      <c r="J453" s="438"/>
    </row>
    <row r="454" spans="1:10" s="444" customFormat="1" ht="25.5">
      <c r="A454" s="897" t="s">
        <v>100</v>
      </c>
      <c r="B454" s="898" t="s">
        <v>252</v>
      </c>
      <c r="C454" s="752" t="s">
        <v>555</v>
      </c>
      <c r="D454" s="600" t="s">
        <v>533</v>
      </c>
      <c r="E454" s="703" t="s">
        <v>13</v>
      </c>
      <c r="F454" s="738">
        <v>1</v>
      </c>
      <c r="G454" s="929">
        <v>2273.37</v>
      </c>
      <c r="H454" s="742">
        <f t="shared" si="13"/>
        <v>2273.37</v>
      </c>
      <c r="I454" s="625"/>
      <c r="J454" s="438"/>
    </row>
    <row r="455" spans="1:10" s="444" customFormat="1" ht="25.5">
      <c r="A455" s="897" t="s">
        <v>100</v>
      </c>
      <c r="B455" s="898" t="s">
        <v>252</v>
      </c>
      <c r="C455" s="752" t="s">
        <v>556</v>
      </c>
      <c r="D455" s="600" t="s">
        <v>534</v>
      </c>
      <c r="E455" s="703" t="s">
        <v>13</v>
      </c>
      <c r="F455" s="738">
        <v>1</v>
      </c>
      <c r="G455" s="929">
        <v>2273.37</v>
      </c>
      <c r="H455" s="742">
        <f t="shared" si="13"/>
        <v>2273.37</v>
      </c>
      <c r="I455" s="625"/>
      <c r="J455" s="438"/>
    </row>
    <row r="456" spans="1:10" s="444" customFormat="1" ht="25.5">
      <c r="A456" s="509" t="s">
        <v>207</v>
      </c>
      <c r="B456" s="531" t="s">
        <v>1066</v>
      </c>
      <c r="C456" s="522" t="s">
        <v>557</v>
      </c>
      <c r="D456" s="600" t="s">
        <v>535</v>
      </c>
      <c r="E456" s="582" t="s">
        <v>13</v>
      </c>
      <c r="F456" s="646">
        <v>1</v>
      </c>
      <c r="G456" s="674">
        <v>1674.78</v>
      </c>
      <c r="H456" s="624">
        <f t="shared" si="13"/>
        <v>1674.78</v>
      </c>
      <c r="I456" s="625"/>
      <c r="J456" s="438"/>
    </row>
    <row r="457" spans="1:10" s="444" customFormat="1" ht="25.5">
      <c r="A457" s="509" t="s">
        <v>207</v>
      </c>
      <c r="B457" s="531" t="s">
        <v>1066</v>
      </c>
      <c r="C457" s="522" t="s">
        <v>558</v>
      </c>
      <c r="D457" s="600" t="s">
        <v>461</v>
      </c>
      <c r="E457" s="582" t="s">
        <v>13</v>
      </c>
      <c r="F457" s="646">
        <v>2</v>
      </c>
      <c r="G457" s="674">
        <v>1674.78</v>
      </c>
      <c r="H457" s="624">
        <f t="shared" si="13"/>
        <v>3349.56</v>
      </c>
      <c r="I457" s="625"/>
      <c r="J457" s="438"/>
    </row>
    <row r="458" spans="1:10" s="444" customFormat="1" ht="25.5">
      <c r="A458" s="509" t="s">
        <v>207</v>
      </c>
      <c r="B458" s="531" t="s">
        <v>1070</v>
      </c>
      <c r="C458" s="522" t="s">
        <v>559</v>
      </c>
      <c r="D458" s="600" t="s">
        <v>536</v>
      </c>
      <c r="E458" s="582" t="s">
        <v>13</v>
      </c>
      <c r="F458" s="646">
        <v>2</v>
      </c>
      <c r="G458" s="674">
        <v>748.96</v>
      </c>
      <c r="H458" s="624">
        <f t="shared" si="13"/>
        <v>1497.92</v>
      </c>
      <c r="I458" s="625"/>
      <c r="J458" s="438"/>
    </row>
    <row r="459" spans="1:10" s="444" customFormat="1" ht="25.5">
      <c r="A459" s="509" t="s">
        <v>207</v>
      </c>
      <c r="B459" s="531" t="s">
        <v>1063</v>
      </c>
      <c r="C459" s="522" t="s">
        <v>560</v>
      </c>
      <c r="D459" s="600" t="s">
        <v>406</v>
      </c>
      <c r="E459" s="582" t="s">
        <v>13</v>
      </c>
      <c r="F459" s="646">
        <v>3</v>
      </c>
      <c r="G459" s="674">
        <v>453.51</v>
      </c>
      <c r="H459" s="624">
        <f t="shared" si="13"/>
        <v>1360.53</v>
      </c>
      <c r="I459" s="625"/>
      <c r="J459" s="438"/>
    </row>
    <row r="460" spans="1:10" s="444" customFormat="1" ht="25.5">
      <c r="A460" s="509" t="s">
        <v>207</v>
      </c>
      <c r="B460" s="531" t="s">
        <v>1063</v>
      </c>
      <c r="C460" s="522" t="s">
        <v>561</v>
      </c>
      <c r="D460" s="600" t="s">
        <v>537</v>
      </c>
      <c r="E460" s="582" t="s">
        <v>13</v>
      </c>
      <c r="F460" s="646">
        <v>1</v>
      </c>
      <c r="G460" s="674">
        <v>453.51</v>
      </c>
      <c r="H460" s="624">
        <f t="shared" si="13"/>
        <v>453.51</v>
      </c>
      <c r="I460" s="625"/>
      <c r="J460" s="438"/>
    </row>
    <row r="461" spans="1:10" s="444" customFormat="1" ht="25.5">
      <c r="A461" s="509" t="s">
        <v>207</v>
      </c>
      <c r="B461" s="531" t="s">
        <v>1063</v>
      </c>
      <c r="C461" s="522" t="s">
        <v>562</v>
      </c>
      <c r="D461" s="600" t="s">
        <v>538</v>
      </c>
      <c r="E461" s="582" t="s">
        <v>13</v>
      </c>
      <c r="F461" s="646">
        <v>1</v>
      </c>
      <c r="G461" s="674">
        <v>453.51</v>
      </c>
      <c r="H461" s="624">
        <f t="shared" si="13"/>
        <v>453.51</v>
      </c>
      <c r="I461" s="625"/>
      <c r="J461" s="438"/>
    </row>
    <row r="462" spans="1:10" s="444" customFormat="1" ht="38.25">
      <c r="A462" s="509" t="s">
        <v>207</v>
      </c>
      <c r="B462" s="531">
        <v>93671</v>
      </c>
      <c r="C462" s="522" t="s">
        <v>563</v>
      </c>
      <c r="D462" s="600" t="s">
        <v>539</v>
      </c>
      <c r="E462" s="582" t="s">
        <v>13</v>
      </c>
      <c r="F462" s="646">
        <v>1</v>
      </c>
      <c r="G462" s="674">
        <v>63.3</v>
      </c>
      <c r="H462" s="624">
        <f t="shared" si="13"/>
        <v>63.3</v>
      </c>
      <c r="I462" s="625"/>
      <c r="J462" s="438"/>
    </row>
    <row r="463" spans="1:10" s="444" customFormat="1" ht="38.25">
      <c r="A463" s="509" t="s">
        <v>207</v>
      </c>
      <c r="B463" s="531">
        <v>93662</v>
      </c>
      <c r="C463" s="522" t="s">
        <v>564</v>
      </c>
      <c r="D463" s="600" t="s">
        <v>540</v>
      </c>
      <c r="E463" s="582" t="s">
        <v>13</v>
      </c>
      <c r="F463" s="646">
        <v>2</v>
      </c>
      <c r="G463" s="674">
        <v>47.59</v>
      </c>
      <c r="H463" s="624">
        <f t="shared" si="13"/>
        <v>95.18</v>
      </c>
      <c r="I463" s="625"/>
      <c r="J463" s="438"/>
    </row>
    <row r="464" spans="1:10" s="444" customFormat="1" ht="38.25">
      <c r="A464" s="509" t="s">
        <v>207</v>
      </c>
      <c r="B464" s="531">
        <v>93655</v>
      </c>
      <c r="C464" s="522" t="s">
        <v>565</v>
      </c>
      <c r="D464" s="600" t="s">
        <v>541</v>
      </c>
      <c r="E464" s="582" t="s">
        <v>13</v>
      </c>
      <c r="F464" s="646">
        <v>1</v>
      </c>
      <c r="G464" s="674">
        <v>10.37</v>
      </c>
      <c r="H464" s="624">
        <f t="shared" si="13"/>
        <v>10.37</v>
      </c>
      <c r="I464" s="625"/>
      <c r="J464" s="438"/>
    </row>
    <row r="465" spans="1:10" s="444" customFormat="1" ht="38.25">
      <c r="A465" s="509" t="s">
        <v>207</v>
      </c>
      <c r="B465" s="531">
        <v>93654</v>
      </c>
      <c r="C465" s="522" t="s">
        <v>566</v>
      </c>
      <c r="D465" s="600" t="s">
        <v>464</v>
      </c>
      <c r="E465" s="582" t="s">
        <v>13</v>
      </c>
      <c r="F465" s="646">
        <v>1</v>
      </c>
      <c r="G465" s="674">
        <v>9.52</v>
      </c>
      <c r="H465" s="624">
        <f t="shared" si="13"/>
        <v>9.52</v>
      </c>
      <c r="I465" s="625"/>
      <c r="J465" s="438"/>
    </row>
    <row r="466" spans="1:10" s="444" customFormat="1" ht="51">
      <c r="A466" s="509" t="s">
        <v>207</v>
      </c>
      <c r="B466" s="531">
        <v>91873</v>
      </c>
      <c r="C466" s="522" t="s">
        <v>567</v>
      </c>
      <c r="D466" s="600" t="s">
        <v>542</v>
      </c>
      <c r="E466" s="598" t="s">
        <v>436</v>
      </c>
      <c r="F466" s="646">
        <v>6</v>
      </c>
      <c r="G466" s="674">
        <v>14.15</v>
      </c>
      <c r="H466" s="624">
        <f t="shared" si="13"/>
        <v>84.9</v>
      </c>
      <c r="I466" s="625"/>
      <c r="J466" s="438"/>
    </row>
    <row r="467" spans="1:10" s="444" customFormat="1" ht="38.25">
      <c r="A467" s="509" t="s">
        <v>207</v>
      </c>
      <c r="B467" s="531">
        <v>93000</v>
      </c>
      <c r="C467" s="522" t="s">
        <v>568</v>
      </c>
      <c r="D467" s="597" t="s">
        <v>543</v>
      </c>
      <c r="E467" s="598" t="s">
        <v>436</v>
      </c>
      <c r="F467" s="646">
        <v>120</v>
      </c>
      <c r="G467" s="674">
        <v>147.56</v>
      </c>
      <c r="H467" s="624">
        <f t="shared" si="13"/>
        <v>17707.2</v>
      </c>
      <c r="I467" s="625"/>
      <c r="J467" s="438"/>
    </row>
    <row r="468" spans="1:10" s="444" customFormat="1" ht="38.25">
      <c r="A468" s="509" t="s">
        <v>207</v>
      </c>
      <c r="B468" s="531">
        <v>92998</v>
      </c>
      <c r="C468" s="522" t="s">
        <v>569</v>
      </c>
      <c r="D468" s="597" t="s">
        <v>544</v>
      </c>
      <c r="E468" s="598" t="s">
        <v>436</v>
      </c>
      <c r="F468" s="646">
        <v>320</v>
      </c>
      <c r="G468" s="674">
        <v>112.55</v>
      </c>
      <c r="H468" s="624">
        <f t="shared" si="13"/>
        <v>36016</v>
      </c>
      <c r="I468" s="625"/>
      <c r="J468" s="438"/>
    </row>
    <row r="469" spans="1:10" s="444" customFormat="1" ht="38.25">
      <c r="A469" s="509" t="s">
        <v>207</v>
      </c>
      <c r="B469" s="531">
        <v>91930</v>
      </c>
      <c r="C469" s="522" t="s">
        <v>570</v>
      </c>
      <c r="D469" s="597" t="s">
        <v>511</v>
      </c>
      <c r="E469" s="598" t="s">
        <v>436</v>
      </c>
      <c r="F469" s="646">
        <v>18</v>
      </c>
      <c r="G469" s="674">
        <v>5.96</v>
      </c>
      <c r="H469" s="624">
        <f t="shared" si="13"/>
        <v>107.28</v>
      </c>
      <c r="I469" s="625"/>
      <c r="J469" s="438"/>
    </row>
    <row r="470" spans="1:10" s="444" customFormat="1" ht="38.25">
      <c r="A470" s="509" t="s">
        <v>207</v>
      </c>
      <c r="B470" s="531">
        <v>91930</v>
      </c>
      <c r="C470" s="522" t="s">
        <v>571</v>
      </c>
      <c r="D470" s="597" t="s">
        <v>545</v>
      </c>
      <c r="E470" s="598" t="s">
        <v>436</v>
      </c>
      <c r="F470" s="646">
        <v>6</v>
      </c>
      <c r="G470" s="674">
        <v>5.96</v>
      </c>
      <c r="H470" s="624">
        <f t="shared" si="13"/>
        <v>35.76</v>
      </c>
      <c r="I470" s="625"/>
      <c r="J470" s="438"/>
    </row>
    <row r="471" spans="1:10" s="444" customFormat="1" ht="38.25">
      <c r="A471" s="509" t="s">
        <v>207</v>
      </c>
      <c r="B471" s="531">
        <v>91930</v>
      </c>
      <c r="C471" s="522" t="s">
        <v>572</v>
      </c>
      <c r="D471" s="597" t="s">
        <v>546</v>
      </c>
      <c r="E471" s="598" t="s">
        <v>436</v>
      </c>
      <c r="F471" s="646">
        <v>6</v>
      </c>
      <c r="G471" s="674">
        <v>5.96</v>
      </c>
      <c r="H471" s="624">
        <f t="shared" si="13"/>
        <v>35.76</v>
      </c>
      <c r="I471" s="625"/>
      <c r="J471" s="438"/>
    </row>
    <row r="472" spans="1:10" s="444" customFormat="1" ht="38.25">
      <c r="A472" s="897" t="s">
        <v>100</v>
      </c>
      <c r="B472" s="898" t="s">
        <v>1177</v>
      </c>
      <c r="C472" s="752" t="s">
        <v>573</v>
      </c>
      <c r="D472" s="600" t="s">
        <v>548</v>
      </c>
      <c r="E472" s="703" t="s">
        <v>13</v>
      </c>
      <c r="F472" s="738">
        <v>2</v>
      </c>
      <c r="G472" s="929">
        <v>9100.75</v>
      </c>
      <c r="H472" s="742">
        <f t="shared" si="13"/>
        <v>18201.5</v>
      </c>
      <c r="I472" s="625"/>
      <c r="J472" s="438"/>
    </row>
    <row r="473" spans="1:10" s="444" customFormat="1" ht="38.25">
      <c r="A473" s="897" t="s">
        <v>100</v>
      </c>
      <c r="B473" s="898" t="s">
        <v>1177</v>
      </c>
      <c r="C473" s="752" t="s">
        <v>574</v>
      </c>
      <c r="D473" s="600" t="s">
        <v>549</v>
      </c>
      <c r="E473" s="703" t="s">
        <v>13</v>
      </c>
      <c r="F473" s="738">
        <v>1</v>
      </c>
      <c r="G473" s="929">
        <v>9100.75</v>
      </c>
      <c r="H473" s="742">
        <f t="shared" si="13"/>
        <v>9100.75</v>
      </c>
      <c r="I473" s="625"/>
      <c r="J473" s="438"/>
    </row>
    <row r="474" spans="1:10" s="444" customFormat="1" ht="240.75" customHeight="1">
      <c r="A474" s="897" t="s">
        <v>100</v>
      </c>
      <c r="B474" s="898" t="s">
        <v>1178</v>
      </c>
      <c r="C474" s="752" t="s">
        <v>575</v>
      </c>
      <c r="D474" s="600" t="s">
        <v>547</v>
      </c>
      <c r="E474" s="703" t="s">
        <v>13</v>
      </c>
      <c r="F474" s="738">
        <v>1</v>
      </c>
      <c r="G474" s="929">
        <v>17084.24</v>
      </c>
      <c r="H474" s="742">
        <f t="shared" si="13"/>
        <v>17084.24</v>
      </c>
      <c r="I474" s="625"/>
      <c r="J474" s="438"/>
    </row>
    <row r="475" spans="1:10" s="444" customFormat="1" ht="13.5" thickBot="1">
      <c r="A475" s="532"/>
      <c r="B475" s="533"/>
      <c r="C475" s="631"/>
      <c r="D475" s="534" t="s">
        <v>22</v>
      </c>
      <c r="E475" s="632"/>
      <c r="F475" s="633"/>
      <c r="G475" s="667"/>
      <c r="H475" s="635"/>
      <c r="I475" s="445">
        <f>SUM(H444:H474)</f>
        <v>131802.02</v>
      </c>
      <c r="J475" s="438"/>
    </row>
    <row r="476" spans="1:10" s="444" customFormat="1" ht="13.5" customHeight="1" thickBot="1">
      <c r="A476" s="535"/>
      <c r="B476" s="535"/>
      <c r="C476" s="636"/>
      <c r="D476" s="636"/>
      <c r="E476" s="702"/>
      <c r="F476" s="633"/>
      <c r="G476" s="637"/>
      <c r="H476" s="636"/>
      <c r="I476" s="615"/>
      <c r="J476" s="438"/>
    </row>
    <row r="477" spans="1:10" s="444" customFormat="1" ht="25.5">
      <c r="A477" s="536"/>
      <c r="B477" s="537"/>
      <c r="C477" s="538" t="s">
        <v>87</v>
      </c>
      <c r="D477" s="539" t="s">
        <v>400</v>
      </c>
      <c r="E477" s="638"/>
      <c r="F477" s="639"/>
      <c r="G477" s="668"/>
      <c r="H477" s="641"/>
      <c r="I477" s="622"/>
      <c r="J477" s="438"/>
    </row>
    <row r="478" spans="1:10" s="444" customFormat="1" ht="12.75">
      <c r="A478" s="897" t="s">
        <v>100</v>
      </c>
      <c r="B478" s="898" t="s">
        <v>1189</v>
      </c>
      <c r="C478" s="752" t="s">
        <v>88</v>
      </c>
      <c r="D478" s="902" t="s">
        <v>1013</v>
      </c>
      <c r="E478" s="903" t="s">
        <v>13</v>
      </c>
      <c r="F478" s="704">
        <v>4</v>
      </c>
      <c r="G478" s="741">
        <v>800.91</v>
      </c>
      <c r="H478" s="742">
        <f>+F478*G478</f>
        <v>3203.64</v>
      </c>
      <c r="I478" s="625"/>
      <c r="J478" s="438"/>
    </row>
    <row r="479" spans="1:10" s="444" customFormat="1" ht="12.75">
      <c r="A479" s="897" t="s">
        <v>100</v>
      </c>
      <c r="B479" s="898" t="s">
        <v>1190</v>
      </c>
      <c r="C479" s="752" t="s">
        <v>1055</v>
      </c>
      <c r="D479" s="902" t="s">
        <v>1014</v>
      </c>
      <c r="E479" s="900" t="s">
        <v>13</v>
      </c>
      <c r="F479" s="704">
        <v>7</v>
      </c>
      <c r="G479" s="741">
        <v>593.55</v>
      </c>
      <c r="H479" s="742">
        <f>+F479*G479</f>
        <v>4154.85</v>
      </c>
      <c r="I479" s="625"/>
      <c r="J479" s="438"/>
    </row>
    <row r="480" spans="1:10" s="444" customFormat="1" ht="13.5" thickBot="1">
      <c r="A480" s="532"/>
      <c r="B480" s="533"/>
      <c r="C480" s="631"/>
      <c r="D480" s="534" t="s">
        <v>22</v>
      </c>
      <c r="E480" s="632"/>
      <c r="F480" s="633"/>
      <c r="G480" s="667"/>
      <c r="H480" s="635"/>
      <c r="I480" s="445">
        <f>SUM(H478:H479)</f>
        <v>7358.49</v>
      </c>
      <c r="J480" s="438"/>
    </row>
    <row r="481" spans="1:10" s="444" customFormat="1" ht="13.5" customHeight="1" thickBot="1">
      <c r="A481" s="535"/>
      <c r="B481" s="535"/>
      <c r="C481" s="636"/>
      <c r="D481" s="636"/>
      <c r="E481" s="702"/>
      <c r="F481" s="633"/>
      <c r="G481" s="637"/>
      <c r="H481" s="636"/>
      <c r="I481" s="615"/>
      <c r="J481" s="438"/>
    </row>
    <row r="482" spans="1:10" s="444" customFormat="1" ht="25.5" customHeight="1">
      <c r="A482" s="536"/>
      <c r="B482" s="537"/>
      <c r="C482" s="538" t="s">
        <v>89</v>
      </c>
      <c r="D482" s="539" t="s">
        <v>127</v>
      </c>
      <c r="E482" s="638"/>
      <c r="F482" s="639"/>
      <c r="G482" s="668"/>
      <c r="H482" s="641"/>
      <c r="I482" s="622"/>
      <c r="J482" s="438"/>
    </row>
    <row r="483" spans="1:10" s="444" customFormat="1" ht="25.5">
      <c r="A483" s="897" t="s">
        <v>100</v>
      </c>
      <c r="B483" s="898" t="s">
        <v>1191</v>
      </c>
      <c r="C483" s="752" t="s">
        <v>90</v>
      </c>
      <c r="D483" s="902" t="s">
        <v>255</v>
      </c>
      <c r="E483" s="903" t="s">
        <v>21</v>
      </c>
      <c r="F483" s="931">
        <v>5</v>
      </c>
      <c r="G483" s="753">
        <v>1385.01</v>
      </c>
      <c r="H483" s="742">
        <f>+F483*G483</f>
        <v>6925.05</v>
      </c>
      <c r="I483" s="914"/>
      <c r="J483" s="438"/>
    </row>
    <row r="484" spans="1:10" s="444" customFormat="1" ht="13.5" thickBot="1">
      <c r="A484" s="915"/>
      <c r="B484" s="916"/>
      <c r="C484" s="917"/>
      <c r="D484" s="918" t="s">
        <v>22</v>
      </c>
      <c r="E484" s="919"/>
      <c r="F484" s="920"/>
      <c r="G484" s="764"/>
      <c r="H484" s="921"/>
      <c r="I484" s="922">
        <f>SUM(H483:H483)</f>
        <v>6925.05</v>
      </c>
      <c r="J484" s="438"/>
    </row>
    <row r="485" spans="1:10" s="444" customFormat="1" ht="13.5" customHeight="1" thickBot="1">
      <c r="A485" s="932"/>
      <c r="B485" s="932"/>
      <c r="C485" s="933"/>
      <c r="D485" s="933"/>
      <c r="E485" s="934"/>
      <c r="F485" s="920"/>
      <c r="G485" s="761"/>
      <c r="H485" s="933"/>
      <c r="I485" s="933"/>
      <c r="J485" s="438"/>
    </row>
    <row r="486" spans="1:10" s="444" customFormat="1" ht="12.75">
      <c r="A486" s="906"/>
      <c r="B486" s="907"/>
      <c r="C486" s="908" t="s">
        <v>91</v>
      </c>
      <c r="D486" s="909" t="s">
        <v>177</v>
      </c>
      <c r="E486" s="910"/>
      <c r="F486" s="911"/>
      <c r="G486" s="765"/>
      <c r="H486" s="935"/>
      <c r="I486" s="913"/>
      <c r="J486" s="438"/>
    </row>
    <row r="487" spans="1:10" s="444" customFormat="1" ht="12.75">
      <c r="A487" s="897" t="s">
        <v>100</v>
      </c>
      <c r="B487" s="898" t="s">
        <v>1192</v>
      </c>
      <c r="C487" s="752" t="s">
        <v>92</v>
      </c>
      <c r="D487" s="902" t="s">
        <v>95</v>
      </c>
      <c r="E487" s="903" t="s">
        <v>13</v>
      </c>
      <c r="F487" s="936">
        <v>1</v>
      </c>
      <c r="G487" s="929">
        <v>523.8</v>
      </c>
      <c r="H487" s="742">
        <f>+F487*G487</f>
        <v>523.8</v>
      </c>
      <c r="I487" s="914"/>
      <c r="J487" s="438"/>
    </row>
    <row r="488" spans="1:10" s="444" customFormat="1" ht="12.75">
      <c r="A488" s="897" t="s">
        <v>100</v>
      </c>
      <c r="B488" s="898" t="s">
        <v>1193</v>
      </c>
      <c r="C488" s="752" t="s">
        <v>93</v>
      </c>
      <c r="D488" s="902" t="s">
        <v>96</v>
      </c>
      <c r="E488" s="903" t="s">
        <v>13</v>
      </c>
      <c r="F488" s="936">
        <v>1</v>
      </c>
      <c r="G488" s="741">
        <v>750.24</v>
      </c>
      <c r="H488" s="742">
        <f>+F488*G488</f>
        <v>750.24</v>
      </c>
      <c r="I488" s="914"/>
      <c r="J488" s="438"/>
    </row>
    <row r="489" spans="1:10" s="444" customFormat="1" ht="13.5" thickBot="1">
      <c r="A489" s="915"/>
      <c r="B489" s="916"/>
      <c r="C489" s="917"/>
      <c r="D489" s="918" t="s">
        <v>22</v>
      </c>
      <c r="E489" s="919"/>
      <c r="F489" s="920"/>
      <c r="G489" s="764"/>
      <c r="H489" s="921"/>
      <c r="I489" s="922">
        <f>SUM(H487:H488)</f>
        <v>1274.04</v>
      </c>
      <c r="J489" s="438"/>
    </row>
    <row r="490" spans="1:10" s="444" customFormat="1" ht="13.5" customHeight="1" thickBot="1">
      <c r="A490" s="535"/>
      <c r="B490" s="535"/>
      <c r="C490" s="636"/>
      <c r="D490" s="636"/>
      <c r="E490" s="702"/>
      <c r="F490" s="633"/>
      <c r="G490" s="637"/>
      <c r="H490" s="636"/>
      <c r="I490" s="615"/>
      <c r="J490" s="438"/>
    </row>
    <row r="491" spans="1:10" s="444" customFormat="1" ht="25.5">
      <c r="A491" s="536"/>
      <c r="B491" s="537"/>
      <c r="C491" s="538" t="s">
        <v>576</v>
      </c>
      <c r="D491" s="539" t="s">
        <v>577</v>
      </c>
      <c r="E491" s="638"/>
      <c r="F491" s="639"/>
      <c r="G491" s="668"/>
      <c r="H491" s="641"/>
      <c r="I491" s="622"/>
      <c r="J491" s="438"/>
    </row>
    <row r="492" spans="1:10" s="444" customFormat="1" ht="12.75">
      <c r="A492" s="603"/>
      <c r="B492" s="524"/>
      <c r="C492" s="592" t="s">
        <v>578</v>
      </c>
      <c r="D492" s="604" t="s">
        <v>579</v>
      </c>
      <c r="E492" s="651"/>
      <c r="F492" s="652"/>
      <c r="G492" s="675"/>
      <c r="H492" s="630"/>
      <c r="I492" s="625"/>
      <c r="J492" s="438"/>
    </row>
    <row r="493" spans="1:10" s="444" customFormat="1" ht="38.25">
      <c r="A493" s="509" t="s">
        <v>1056</v>
      </c>
      <c r="B493" s="531" t="s">
        <v>1057</v>
      </c>
      <c r="C493" s="527" t="s">
        <v>599</v>
      </c>
      <c r="D493" s="597" t="s">
        <v>589</v>
      </c>
      <c r="E493" s="531" t="s">
        <v>13</v>
      </c>
      <c r="F493" s="655">
        <v>8</v>
      </c>
      <c r="G493" s="741">
        <v>30117.2</v>
      </c>
      <c r="H493" s="624">
        <f aca="true" t="shared" si="14" ref="H493:H553">+F493*G493</f>
        <v>240937.6</v>
      </c>
      <c r="I493" s="625"/>
      <c r="J493" s="438"/>
    </row>
    <row r="494" spans="1:10" s="444" customFormat="1" ht="38.25">
      <c r="A494" s="509" t="s">
        <v>1056</v>
      </c>
      <c r="B494" s="531" t="s">
        <v>1057</v>
      </c>
      <c r="C494" s="527" t="s">
        <v>600</v>
      </c>
      <c r="D494" s="653" t="s">
        <v>590</v>
      </c>
      <c r="E494" s="531" t="s">
        <v>13</v>
      </c>
      <c r="F494" s="655">
        <v>5</v>
      </c>
      <c r="G494" s="753">
        <v>29581.56</v>
      </c>
      <c r="H494" s="624">
        <f t="shared" si="14"/>
        <v>147907.8</v>
      </c>
      <c r="I494" s="625"/>
      <c r="J494" s="438"/>
    </row>
    <row r="495" spans="1:10" s="444" customFormat="1" ht="51">
      <c r="A495" s="509" t="s">
        <v>1056</v>
      </c>
      <c r="B495" s="531" t="s">
        <v>1057</v>
      </c>
      <c r="C495" s="527" t="s">
        <v>601</v>
      </c>
      <c r="D495" s="653" t="s">
        <v>598</v>
      </c>
      <c r="E495" s="531" t="s">
        <v>13</v>
      </c>
      <c r="F495" s="655">
        <v>1</v>
      </c>
      <c r="G495" s="753">
        <v>13204.6</v>
      </c>
      <c r="H495" s="624">
        <f t="shared" si="14"/>
        <v>13204.6</v>
      </c>
      <c r="I495" s="625"/>
      <c r="J495" s="438"/>
    </row>
    <row r="496" spans="1:10" s="444" customFormat="1" ht="51">
      <c r="A496" s="509" t="s">
        <v>1056</v>
      </c>
      <c r="B496" s="531" t="s">
        <v>1057</v>
      </c>
      <c r="C496" s="527" t="s">
        <v>602</v>
      </c>
      <c r="D496" s="653" t="s">
        <v>622</v>
      </c>
      <c r="E496" s="531" t="s">
        <v>13</v>
      </c>
      <c r="F496" s="655">
        <v>1</v>
      </c>
      <c r="G496" s="753">
        <v>10815</v>
      </c>
      <c r="H496" s="624">
        <f t="shared" si="14"/>
        <v>10815</v>
      </c>
      <c r="I496" s="625"/>
      <c r="J496" s="438"/>
    </row>
    <row r="497" spans="1:10" s="444" customFormat="1" ht="51">
      <c r="A497" s="509" t="s">
        <v>1056</v>
      </c>
      <c r="B497" s="531" t="s">
        <v>1057</v>
      </c>
      <c r="C497" s="527" t="s">
        <v>603</v>
      </c>
      <c r="D497" s="653" t="s">
        <v>623</v>
      </c>
      <c r="E497" s="531" t="s">
        <v>13</v>
      </c>
      <c r="F497" s="655">
        <v>1</v>
      </c>
      <c r="G497" s="753">
        <v>10227.9</v>
      </c>
      <c r="H497" s="624">
        <f t="shared" si="14"/>
        <v>10227.9</v>
      </c>
      <c r="I497" s="625"/>
      <c r="J497" s="438"/>
    </row>
    <row r="498" spans="1:10" s="444" customFormat="1" ht="51">
      <c r="A498" s="509" t="s">
        <v>1056</v>
      </c>
      <c r="B498" s="531" t="s">
        <v>1057</v>
      </c>
      <c r="C498" s="527" t="s">
        <v>604</v>
      </c>
      <c r="D498" s="653" t="s">
        <v>591</v>
      </c>
      <c r="E498" s="531" t="s">
        <v>13</v>
      </c>
      <c r="F498" s="655">
        <v>1</v>
      </c>
      <c r="G498" s="753">
        <v>5501.23</v>
      </c>
      <c r="H498" s="624">
        <f t="shared" si="14"/>
        <v>5501.23</v>
      </c>
      <c r="I498" s="625"/>
      <c r="J498" s="438"/>
    </row>
    <row r="499" spans="1:10" s="444" customFormat="1" ht="51">
      <c r="A499" s="509" t="s">
        <v>1056</v>
      </c>
      <c r="B499" s="531" t="s">
        <v>1057</v>
      </c>
      <c r="C499" s="527" t="s">
        <v>605</v>
      </c>
      <c r="D499" s="653" t="s">
        <v>592</v>
      </c>
      <c r="E499" s="531" t="s">
        <v>13</v>
      </c>
      <c r="F499" s="655">
        <v>2</v>
      </c>
      <c r="G499" s="753">
        <v>3801.73</v>
      </c>
      <c r="H499" s="624">
        <f t="shared" si="14"/>
        <v>7603.46</v>
      </c>
      <c r="I499" s="625"/>
      <c r="J499" s="438"/>
    </row>
    <row r="500" spans="1:10" s="444" customFormat="1" ht="51">
      <c r="A500" s="509" t="s">
        <v>1056</v>
      </c>
      <c r="B500" s="531" t="s">
        <v>1057</v>
      </c>
      <c r="C500" s="527" t="s">
        <v>606</v>
      </c>
      <c r="D500" s="653" t="s">
        <v>593</v>
      </c>
      <c r="E500" s="531" t="s">
        <v>13</v>
      </c>
      <c r="F500" s="655">
        <v>1</v>
      </c>
      <c r="G500" s="753">
        <v>3426.81</v>
      </c>
      <c r="H500" s="624">
        <f t="shared" si="14"/>
        <v>3426.81</v>
      </c>
      <c r="I500" s="625"/>
      <c r="J500" s="438"/>
    </row>
    <row r="501" spans="1:10" s="444" customFormat="1" ht="63.75">
      <c r="A501" s="509" t="s">
        <v>1056</v>
      </c>
      <c r="B501" s="531" t="s">
        <v>1057</v>
      </c>
      <c r="C501" s="527" t="s">
        <v>607</v>
      </c>
      <c r="D501" s="653" t="s">
        <v>624</v>
      </c>
      <c r="E501" s="531" t="s">
        <v>13</v>
      </c>
      <c r="F501" s="655">
        <v>2</v>
      </c>
      <c r="G501" s="753">
        <v>6071.85</v>
      </c>
      <c r="H501" s="624">
        <f t="shared" si="14"/>
        <v>12143.7</v>
      </c>
      <c r="I501" s="625"/>
      <c r="J501" s="438"/>
    </row>
    <row r="502" spans="1:10" s="444" customFormat="1" ht="63.75">
      <c r="A502" s="509" t="s">
        <v>1056</v>
      </c>
      <c r="B502" s="531" t="s">
        <v>1057</v>
      </c>
      <c r="C502" s="527" t="s">
        <v>608</v>
      </c>
      <c r="D502" s="653" t="s">
        <v>625</v>
      </c>
      <c r="E502" s="531" t="s">
        <v>13</v>
      </c>
      <c r="F502" s="655">
        <v>8</v>
      </c>
      <c r="G502" s="753">
        <v>5690.75</v>
      </c>
      <c r="H502" s="624">
        <f t="shared" si="14"/>
        <v>45526</v>
      </c>
      <c r="I502" s="625"/>
      <c r="J502" s="438"/>
    </row>
    <row r="503" spans="1:10" s="444" customFormat="1" ht="63.75">
      <c r="A503" s="509" t="s">
        <v>1056</v>
      </c>
      <c r="B503" s="531" t="s">
        <v>1057</v>
      </c>
      <c r="C503" s="527" t="s">
        <v>609</v>
      </c>
      <c r="D503" s="653" t="s">
        <v>626</v>
      </c>
      <c r="E503" s="531" t="s">
        <v>13</v>
      </c>
      <c r="F503" s="655">
        <v>2</v>
      </c>
      <c r="G503" s="753">
        <v>5495.05</v>
      </c>
      <c r="H503" s="624">
        <f t="shared" si="14"/>
        <v>10990.1</v>
      </c>
      <c r="I503" s="625"/>
      <c r="J503" s="438"/>
    </row>
    <row r="504" spans="1:10" s="444" customFormat="1" ht="63.75">
      <c r="A504" s="509" t="s">
        <v>1056</v>
      </c>
      <c r="B504" s="531" t="s">
        <v>1057</v>
      </c>
      <c r="C504" s="527" t="s">
        <v>610</v>
      </c>
      <c r="D504" s="653" t="s">
        <v>627</v>
      </c>
      <c r="E504" s="531" t="s">
        <v>13</v>
      </c>
      <c r="F504" s="655">
        <v>11</v>
      </c>
      <c r="G504" s="753">
        <v>5299.35</v>
      </c>
      <c r="H504" s="624">
        <f t="shared" si="14"/>
        <v>58292.85</v>
      </c>
      <c r="I504" s="625"/>
      <c r="J504" s="438"/>
    </row>
    <row r="505" spans="1:10" s="444" customFormat="1" ht="38.25">
      <c r="A505" s="509" t="s">
        <v>1056</v>
      </c>
      <c r="B505" s="531" t="s">
        <v>1057</v>
      </c>
      <c r="C505" s="527" t="s">
        <v>611</v>
      </c>
      <c r="D505" s="653" t="s">
        <v>594</v>
      </c>
      <c r="E505" s="531" t="s">
        <v>13</v>
      </c>
      <c r="F505" s="655">
        <v>1</v>
      </c>
      <c r="G505" s="753">
        <v>3619.42</v>
      </c>
      <c r="H505" s="624">
        <f t="shared" si="14"/>
        <v>3619.42</v>
      </c>
      <c r="I505" s="625"/>
      <c r="J505" s="438"/>
    </row>
    <row r="506" spans="1:10" s="444" customFormat="1" ht="38.25">
      <c r="A506" s="509" t="s">
        <v>1056</v>
      </c>
      <c r="B506" s="531" t="s">
        <v>1057</v>
      </c>
      <c r="C506" s="527" t="s">
        <v>612</v>
      </c>
      <c r="D506" s="653" t="s">
        <v>595</v>
      </c>
      <c r="E506" s="531" t="s">
        <v>13</v>
      </c>
      <c r="F506" s="655">
        <v>4</v>
      </c>
      <c r="G506" s="753">
        <v>3331.02</v>
      </c>
      <c r="H506" s="624">
        <f t="shared" si="14"/>
        <v>13324.08</v>
      </c>
      <c r="I506" s="625"/>
      <c r="J506" s="438"/>
    </row>
    <row r="507" spans="1:10" s="444" customFormat="1" ht="38.25">
      <c r="A507" s="509" t="s">
        <v>1056</v>
      </c>
      <c r="B507" s="531" t="s">
        <v>1057</v>
      </c>
      <c r="C507" s="527" t="s">
        <v>613</v>
      </c>
      <c r="D507" s="653" t="s">
        <v>596</v>
      </c>
      <c r="E507" s="531" t="s">
        <v>13</v>
      </c>
      <c r="F507" s="655">
        <v>4</v>
      </c>
      <c r="G507" s="753">
        <v>2513.2</v>
      </c>
      <c r="H507" s="624">
        <f t="shared" si="14"/>
        <v>10052.8</v>
      </c>
      <c r="I507" s="625"/>
      <c r="J507" s="438"/>
    </row>
    <row r="508" spans="1:10" s="444" customFormat="1" ht="38.25">
      <c r="A508" s="509" t="s">
        <v>1056</v>
      </c>
      <c r="B508" s="531" t="s">
        <v>1057</v>
      </c>
      <c r="C508" s="527" t="s">
        <v>614</v>
      </c>
      <c r="D508" s="653" t="s">
        <v>597</v>
      </c>
      <c r="E508" s="531" t="s">
        <v>13</v>
      </c>
      <c r="F508" s="655">
        <v>1</v>
      </c>
      <c r="G508" s="753">
        <v>2440.07</v>
      </c>
      <c r="H508" s="624">
        <f t="shared" si="14"/>
        <v>2440.07</v>
      </c>
      <c r="I508" s="625"/>
      <c r="J508" s="438"/>
    </row>
    <row r="509" spans="1:10" s="444" customFormat="1" ht="38.25">
      <c r="A509" s="509" t="s">
        <v>1056</v>
      </c>
      <c r="B509" s="531" t="s">
        <v>1057</v>
      </c>
      <c r="C509" s="527" t="s">
        <v>615</v>
      </c>
      <c r="D509" s="653" t="s">
        <v>631</v>
      </c>
      <c r="E509" s="531" t="s">
        <v>13</v>
      </c>
      <c r="F509" s="655">
        <v>17</v>
      </c>
      <c r="G509" s="753">
        <v>164.8</v>
      </c>
      <c r="H509" s="624">
        <f t="shared" si="14"/>
        <v>2801.6</v>
      </c>
      <c r="I509" s="625"/>
      <c r="J509" s="438"/>
    </row>
    <row r="510" spans="1:10" s="444" customFormat="1" ht="38.25">
      <c r="A510" s="509" t="s">
        <v>1056</v>
      </c>
      <c r="B510" s="531" t="s">
        <v>1057</v>
      </c>
      <c r="C510" s="527" t="s">
        <v>616</v>
      </c>
      <c r="D510" s="653" t="s">
        <v>632</v>
      </c>
      <c r="E510" s="531" t="s">
        <v>13</v>
      </c>
      <c r="F510" s="655">
        <v>9</v>
      </c>
      <c r="G510" s="753">
        <v>226.6</v>
      </c>
      <c r="H510" s="624">
        <f t="shared" si="14"/>
        <v>2039.4</v>
      </c>
      <c r="I510" s="625"/>
      <c r="J510" s="438"/>
    </row>
    <row r="511" spans="1:10" s="444" customFormat="1" ht="38.25">
      <c r="A511" s="509" t="s">
        <v>1056</v>
      </c>
      <c r="B511" s="531" t="s">
        <v>1057</v>
      </c>
      <c r="C511" s="527" t="s">
        <v>617</v>
      </c>
      <c r="D511" s="653" t="s">
        <v>633</v>
      </c>
      <c r="E511" s="531" t="s">
        <v>13</v>
      </c>
      <c r="F511" s="655">
        <v>6</v>
      </c>
      <c r="G511" s="753">
        <v>298.7</v>
      </c>
      <c r="H511" s="624">
        <f t="shared" si="14"/>
        <v>1792.2</v>
      </c>
      <c r="I511" s="625"/>
      <c r="J511" s="438"/>
    </row>
    <row r="512" spans="1:10" s="444" customFormat="1" ht="38.25">
      <c r="A512" s="509" t="s">
        <v>1056</v>
      </c>
      <c r="B512" s="531" t="s">
        <v>1057</v>
      </c>
      <c r="C512" s="527" t="s">
        <v>618</v>
      </c>
      <c r="D512" s="653" t="s">
        <v>634</v>
      </c>
      <c r="E512" s="531" t="s">
        <v>13</v>
      </c>
      <c r="F512" s="655">
        <v>1</v>
      </c>
      <c r="G512" s="753">
        <v>16639.73</v>
      </c>
      <c r="H512" s="624">
        <f t="shared" si="14"/>
        <v>16639.73</v>
      </c>
      <c r="I512" s="625"/>
      <c r="J512" s="438"/>
    </row>
    <row r="513" spans="1:10" s="444" customFormat="1" ht="51">
      <c r="A513" s="509" t="s">
        <v>1056</v>
      </c>
      <c r="B513" s="531" t="s">
        <v>1057</v>
      </c>
      <c r="C513" s="527" t="s">
        <v>619</v>
      </c>
      <c r="D513" s="653" t="s">
        <v>588</v>
      </c>
      <c r="E513" s="531" t="s">
        <v>13</v>
      </c>
      <c r="F513" s="655">
        <v>2</v>
      </c>
      <c r="G513" s="753">
        <v>656.5</v>
      </c>
      <c r="H513" s="624">
        <f t="shared" si="14"/>
        <v>1313</v>
      </c>
      <c r="I513" s="625"/>
      <c r="J513" s="438"/>
    </row>
    <row r="514" spans="1:10" s="444" customFormat="1" ht="25.5">
      <c r="A514" s="509" t="s">
        <v>1056</v>
      </c>
      <c r="B514" s="531" t="s">
        <v>1057</v>
      </c>
      <c r="C514" s="527" t="s">
        <v>620</v>
      </c>
      <c r="D514" s="653" t="s">
        <v>635</v>
      </c>
      <c r="E514" s="531" t="s">
        <v>13</v>
      </c>
      <c r="F514" s="655">
        <v>7</v>
      </c>
      <c r="G514" s="753">
        <v>390</v>
      </c>
      <c r="H514" s="624">
        <f t="shared" si="14"/>
        <v>2730</v>
      </c>
      <c r="I514" s="625"/>
      <c r="J514" s="438"/>
    </row>
    <row r="515" spans="1:10" s="444" customFormat="1" ht="51">
      <c r="A515" s="509" t="s">
        <v>1056</v>
      </c>
      <c r="B515" s="531" t="s">
        <v>1057</v>
      </c>
      <c r="C515" s="527" t="s">
        <v>621</v>
      </c>
      <c r="D515" s="653" t="s">
        <v>636</v>
      </c>
      <c r="E515" s="531" t="s">
        <v>13</v>
      </c>
      <c r="F515" s="655">
        <v>1</v>
      </c>
      <c r="G515" s="753">
        <v>5962</v>
      </c>
      <c r="H515" s="624">
        <f t="shared" si="14"/>
        <v>5962</v>
      </c>
      <c r="I515" s="625"/>
      <c r="J515" s="438"/>
    </row>
    <row r="516" spans="1:10" s="444" customFormat="1" ht="12.75">
      <c r="A516" s="509"/>
      <c r="B516" s="524"/>
      <c r="C516" s="525" t="s">
        <v>580</v>
      </c>
      <c r="D516" s="540" t="s">
        <v>584</v>
      </c>
      <c r="E516" s="651"/>
      <c r="F516" s="652"/>
      <c r="G516" s="756"/>
      <c r="H516" s="670"/>
      <c r="I516" s="625"/>
      <c r="J516" s="438"/>
    </row>
    <row r="517" spans="1:10" s="444" customFormat="1" ht="38.25">
      <c r="A517" s="509" t="s">
        <v>1056</v>
      </c>
      <c r="B517" s="531" t="s">
        <v>1057</v>
      </c>
      <c r="C517" s="522" t="s">
        <v>754</v>
      </c>
      <c r="D517" s="605" t="s">
        <v>742</v>
      </c>
      <c r="E517" s="646" t="s">
        <v>13</v>
      </c>
      <c r="F517" s="655">
        <v>2</v>
      </c>
      <c r="G517" s="753">
        <v>31044.2</v>
      </c>
      <c r="H517" s="624">
        <f t="shared" si="14"/>
        <v>62088.4</v>
      </c>
      <c r="I517" s="625"/>
      <c r="J517" s="438"/>
    </row>
    <row r="518" spans="1:10" s="444" customFormat="1" ht="51">
      <c r="A518" s="509" t="s">
        <v>1056</v>
      </c>
      <c r="B518" s="531" t="s">
        <v>1057</v>
      </c>
      <c r="C518" s="522" t="s">
        <v>755</v>
      </c>
      <c r="D518" s="605" t="s">
        <v>622</v>
      </c>
      <c r="E518" s="646" t="s">
        <v>13</v>
      </c>
      <c r="F518" s="655">
        <v>1</v>
      </c>
      <c r="G518" s="753">
        <v>10815</v>
      </c>
      <c r="H518" s="624">
        <f t="shared" si="14"/>
        <v>10815</v>
      </c>
      <c r="I518" s="625"/>
      <c r="J518" s="438"/>
    </row>
    <row r="519" spans="1:10" s="444" customFormat="1" ht="51">
      <c r="A519" s="509" t="s">
        <v>1056</v>
      </c>
      <c r="B519" s="531" t="s">
        <v>1057</v>
      </c>
      <c r="C519" s="522" t="s">
        <v>756</v>
      </c>
      <c r="D519" s="605" t="s">
        <v>743</v>
      </c>
      <c r="E519" s="646" t="s">
        <v>13</v>
      </c>
      <c r="F519" s="655">
        <v>1</v>
      </c>
      <c r="G519" s="753">
        <v>3862.5</v>
      </c>
      <c r="H519" s="624">
        <f t="shared" si="14"/>
        <v>3862.5</v>
      </c>
      <c r="I519" s="625"/>
      <c r="J519" s="438"/>
    </row>
    <row r="520" spans="1:10" s="444" customFormat="1" ht="63.75">
      <c r="A520" s="509" t="s">
        <v>1056</v>
      </c>
      <c r="B520" s="531" t="s">
        <v>1057</v>
      </c>
      <c r="C520" s="522" t="s">
        <v>757</v>
      </c>
      <c r="D520" s="605" t="s">
        <v>748</v>
      </c>
      <c r="E520" s="646" t="s">
        <v>13</v>
      </c>
      <c r="F520" s="655">
        <v>1</v>
      </c>
      <c r="G520" s="753">
        <v>5562</v>
      </c>
      <c r="H520" s="624">
        <f t="shared" si="14"/>
        <v>5562</v>
      </c>
      <c r="I520" s="625"/>
      <c r="J520" s="438"/>
    </row>
    <row r="521" spans="1:10" s="444" customFormat="1" ht="63.75">
      <c r="A521" s="509" t="s">
        <v>1056</v>
      </c>
      <c r="B521" s="531" t="s">
        <v>1057</v>
      </c>
      <c r="C521" s="522" t="s">
        <v>758</v>
      </c>
      <c r="D521" s="605" t="s">
        <v>744</v>
      </c>
      <c r="E521" s="646" t="s">
        <v>13</v>
      </c>
      <c r="F521" s="655">
        <v>3</v>
      </c>
      <c r="G521" s="753">
        <v>4799.8</v>
      </c>
      <c r="H521" s="624">
        <f t="shared" si="14"/>
        <v>14399.4</v>
      </c>
      <c r="I521" s="625"/>
      <c r="J521" s="438"/>
    </row>
    <row r="522" spans="1:10" s="444" customFormat="1" ht="38.25">
      <c r="A522" s="509" t="s">
        <v>1056</v>
      </c>
      <c r="B522" s="531" t="s">
        <v>1057</v>
      </c>
      <c r="C522" s="522" t="s">
        <v>759</v>
      </c>
      <c r="D522" s="605" t="s">
        <v>596</v>
      </c>
      <c r="E522" s="646" t="s">
        <v>13</v>
      </c>
      <c r="F522" s="655">
        <v>4</v>
      </c>
      <c r="G522" s="753">
        <v>2513.2</v>
      </c>
      <c r="H522" s="624">
        <f t="shared" si="14"/>
        <v>10052.8</v>
      </c>
      <c r="I522" s="625"/>
      <c r="J522" s="438"/>
    </row>
    <row r="523" spans="1:10" s="444" customFormat="1" ht="38.25">
      <c r="A523" s="509" t="s">
        <v>1056</v>
      </c>
      <c r="B523" s="531" t="s">
        <v>1057</v>
      </c>
      <c r="C523" s="522" t="s">
        <v>760</v>
      </c>
      <c r="D523" s="605" t="s">
        <v>745</v>
      </c>
      <c r="E523" s="646" t="s">
        <v>13</v>
      </c>
      <c r="F523" s="655">
        <v>6</v>
      </c>
      <c r="G523" s="753">
        <v>164.8</v>
      </c>
      <c r="H523" s="624">
        <f t="shared" si="14"/>
        <v>988.8</v>
      </c>
      <c r="I523" s="625"/>
      <c r="J523" s="438"/>
    </row>
    <row r="524" spans="1:10" s="444" customFormat="1" ht="38.25">
      <c r="A524" s="509" t="s">
        <v>1056</v>
      </c>
      <c r="B524" s="531" t="s">
        <v>1057</v>
      </c>
      <c r="C524" s="522" t="s">
        <v>761</v>
      </c>
      <c r="D524" s="605" t="s">
        <v>746</v>
      </c>
      <c r="E524" s="646" t="s">
        <v>13</v>
      </c>
      <c r="F524" s="655">
        <v>2</v>
      </c>
      <c r="G524" s="753">
        <v>226.6</v>
      </c>
      <c r="H524" s="624">
        <f t="shared" si="14"/>
        <v>453.2</v>
      </c>
      <c r="I524" s="625"/>
      <c r="J524" s="438"/>
    </row>
    <row r="525" spans="1:10" s="444" customFormat="1" ht="38.25">
      <c r="A525" s="509" t="s">
        <v>1056</v>
      </c>
      <c r="B525" s="531" t="s">
        <v>1057</v>
      </c>
      <c r="C525" s="522" t="s">
        <v>762</v>
      </c>
      <c r="D525" s="605" t="s">
        <v>747</v>
      </c>
      <c r="E525" s="646" t="s">
        <v>13</v>
      </c>
      <c r="F525" s="655">
        <v>1</v>
      </c>
      <c r="G525" s="753">
        <v>298.7</v>
      </c>
      <c r="H525" s="624">
        <f t="shared" si="14"/>
        <v>298.7</v>
      </c>
      <c r="I525" s="625"/>
      <c r="J525" s="438"/>
    </row>
    <row r="526" spans="1:10" s="444" customFormat="1" ht="12.75">
      <c r="A526" s="509"/>
      <c r="B526" s="524"/>
      <c r="C526" s="525" t="s">
        <v>581</v>
      </c>
      <c r="D526" s="540" t="s">
        <v>585</v>
      </c>
      <c r="E526" s="651"/>
      <c r="F526" s="652"/>
      <c r="G526" s="757"/>
      <c r="H526" s="670"/>
      <c r="I526" s="625"/>
      <c r="J526" s="438"/>
    </row>
    <row r="527" spans="1:10" s="444" customFormat="1" ht="38.25">
      <c r="A527" s="897" t="s">
        <v>100</v>
      </c>
      <c r="B527" s="923" t="s">
        <v>1194</v>
      </c>
      <c r="C527" s="746" t="s">
        <v>806</v>
      </c>
      <c r="D527" s="601" t="s">
        <v>1071</v>
      </c>
      <c r="E527" s="654" t="s">
        <v>13</v>
      </c>
      <c r="F527" s="931">
        <v>4</v>
      </c>
      <c r="G527" s="753">
        <v>32130.27</v>
      </c>
      <c r="H527" s="742">
        <f t="shared" si="14"/>
        <v>128521.08</v>
      </c>
      <c r="I527" s="625"/>
      <c r="J527" s="438"/>
    </row>
    <row r="528" spans="1:10" s="444" customFormat="1" ht="63.75">
      <c r="A528" s="897" t="s">
        <v>1058</v>
      </c>
      <c r="B528" s="923" t="s">
        <v>1059</v>
      </c>
      <c r="C528" s="746" t="s">
        <v>807</v>
      </c>
      <c r="D528" s="601" t="s">
        <v>1047</v>
      </c>
      <c r="E528" s="654" t="s">
        <v>13</v>
      </c>
      <c r="F528" s="931">
        <v>2</v>
      </c>
      <c r="G528" s="753">
        <v>3426.81</v>
      </c>
      <c r="H528" s="742">
        <f t="shared" si="14"/>
        <v>6853.62</v>
      </c>
      <c r="I528" s="625"/>
      <c r="J528" s="438"/>
    </row>
    <row r="529" spans="1:10" s="444" customFormat="1" ht="38.25">
      <c r="A529" s="897" t="s">
        <v>100</v>
      </c>
      <c r="B529" s="923" t="s">
        <v>1195</v>
      </c>
      <c r="C529" s="746" t="s">
        <v>808</v>
      </c>
      <c r="D529" s="937" t="s">
        <v>816</v>
      </c>
      <c r="E529" s="654" t="s">
        <v>13</v>
      </c>
      <c r="F529" s="931">
        <v>4</v>
      </c>
      <c r="G529" s="753">
        <v>5216.91</v>
      </c>
      <c r="H529" s="742">
        <f t="shared" si="14"/>
        <v>20867.64</v>
      </c>
      <c r="I529" s="625"/>
      <c r="J529" s="438"/>
    </row>
    <row r="530" spans="1:10" s="444" customFormat="1" ht="24.75" customHeight="1">
      <c r="A530" s="897" t="s">
        <v>100</v>
      </c>
      <c r="B530" s="923" t="s">
        <v>1197</v>
      </c>
      <c r="C530" s="746" t="s">
        <v>809</v>
      </c>
      <c r="D530" s="937" t="s">
        <v>817</v>
      </c>
      <c r="E530" s="654" t="s">
        <v>13</v>
      </c>
      <c r="F530" s="931">
        <v>3</v>
      </c>
      <c r="G530" s="753">
        <v>4255.84</v>
      </c>
      <c r="H530" s="742">
        <f t="shared" si="14"/>
        <v>12767.52</v>
      </c>
      <c r="I530" s="625"/>
      <c r="J530" s="438"/>
    </row>
    <row r="531" spans="1:10" s="444" customFormat="1" ht="25.5">
      <c r="A531" s="897" t="s">
        <v>100</v>
      </c>
      <c r="B531" s="923" t="s">
        <v>1198</v>
      </c>
      <c r="C531" s="746" t="s">
        <v>810</v>
      </c>
      <c r="D531" s="937" t="s">
        <v>818</v>
      </c>
      <c r="E531" s="654" t="s">
        <v>13</v>
      </c>
      <c r="F531" s="931">
        <v>3</v>
      </c>
      <c r="G531" s="753">
        <v>3674.53</v>
      </c>
      <c r="H531" s="742">
        <f t="shared" si="14"/>
        <v>11023.59</v>
      </c>
      <c r="I531" s="625"/>
      <c r="J531" s="438"/>
    </row>
    <row r="532" spans="1:10" s="444" customFormat="1" ht="38.25">
      <c r="A532" s="897" t="s">
        <v>100</v>
      </c>
      <c r="B532" s="923" t="s">
        <v>1199</v>
      </c>
      <c r="C532" s="746" t="s">
        <v>811</v>
      </c>
      <c r="D532" s="937" t="s">
        <v>819</v>
      </c>
      <c r="E532" s="654" t="s">
        <v>13</v>
      </c>
      <c r="F532" s="931">
        <v>3</v>
      </c>
      <c r="G532" s="753">
        <v>279.16</v>
      </c>
      <c r="H532" s="742">
        <f t="shared" si="14"/>
        <v>837.48</v>
      </c>
      <c r="I532" s="625"/>
      <c r="J532" s="438"/>
    </row>
    <row r="533" spans="1:10" s="444" customFormat="1" ht="25.5">
      <c r="A533" s="897" t="s">
        <v>100</v>
      </c>
      <c r="B533" s="923" t="s">
        <v>1200</v>
      </c>
      <c r="C533" s="746" t="s">
        <v>812</v>
      </c>
      <c r="D533" s="937" t="s">
        <v>805</v>
      </c>
      <c r="E533" s="654" t="s">
        <v>13</v>
      </c>
      <c r="F533" s="931">
        <v>3</v>
      </c>
      <c r="G533" s="753">
        <v>3022.07</v>
      </c>
      <c r="H533" s="742">
        <f t="shared" si="14"/>
        <v>9066.21</v>
      </c>
      <c r="I533" s="625"/>
      <c r="J533" s="438"/>
    </row>
    <row r="534" spans="1:10" s="444" customFormat="1" ht="51">
      <c r="A534" s="897" t="s">
        <v>1058</v>
      </c>
      <c r="B534" s="923" t="s">
        <v>1059</v>
      </c>
      <c r="C534" s="746" t="s">
        <v>813</v>
      </c>
      <c r="D534" s="601" t="s">
        <v>636</v>
      </c>
      <c r="E534" s="654" t="s">
        <v>13</v>
      </c>
      <c r="F534" s="931">
        <v>1</v>
      </c>
      <c r="G534" s="753">
        <v>5962</v>
      </c>
      <c r="H534" s="742">
        <f t="shared" si="14"/>
        <v>5962</v>
      </c>
      <c r="I534" s="625"/>
      <c r="J534" s="438"/>
    </row>
    <row r="535" spans="1:10" s="444" customFormat="1" ht="25.5">
      <c r="A535" s="897" t="s">
        <v>1058</v>
      </c>
      <c r="B535" s="923" t="s">
        <v>1059</v>
      </c>
      <c r="C535" s="746" t="s">
        <v>814</v>
      </c>
      <c r="D535" s="601" t="s">
        <v>820</v>
      </c>
      <c r="E535" s="654" t="s">
        <v>13</v>
      </c>
      <c r="F535" s="931">
        <v>2</v>
      </c>
      <c r="G535" s="753">
        <v>390</v>
      </c>
      <c r="H535" s="742">
        <f t="shared" si="14"/>
        <v>780</v>
      </c>
      <c r="I535" s="625"/>
      <c r="J535" s="438"/>
    </row>
    <row r="536" spans="1:10" s="444" customFormat="1" ht="12.75">
      <c r="A536" s="897" t="s">
        <v>100</v>
      </c>
      <c r="B536" s="923" t="s">
        <v>1201</v>
      </c>
      <c r="C536" s="746" t="s">
        <v>815</v>
      </c>
      <c r="D536" s="937" t="s">
        <v>821</v>
      </c>
      <c r="E536" s="654" t="s">
        <v>13</v>
      </c>
      <c r="F536" s="931">
        <v>11</v>
      </c>
      <c r="G536" s="753">
        <v>468.18</v>
      </c>
      <c r="H536" s="742">
        <f t="shared" si="14"/>
        <v>5149.98</v>
      </c>
      <c r="I536" s="625"/>
      <c r="J536" s="438"/>
    </row>
    <row r="537" spans="1:10" s="444" customFormat="1" ht="12.75">
      <c r="A537" s="509"/>
      <c r="B537" s="524"/>
      <c r="C537" s="592" t="s">
        <v>582</v>
      </c>
      <c r="D537" s="540" t="s">
        <v>586</v>
      </c>
      <c r="E537" s="651"/>
      <c r="F537" s="652"/>
      <c r="G537" s="756"/>
      <c r="H537" s="670"/>
      <c r="I537" s="625"/>
      <c r="J537" s="438"/>
    </row>
    <row r="538" spans="1:10" s="444" customFormat="1" ht="38.25">
      <c r="A538" s="509" t="s">
        <v>1056</v>
      </c>
      <c r="B538" s="531" t="s">
        <v>1057</v>
      </c>
      <c r="C538" s="527" t="s">
        <v>851</v>
      </c>
      <c r="D538" s="597" t="s">
        <v>850</v>
      </c>
      <c r="E538" s="660" t="s">
        <v>13</v>
      </c>
      <c r="F538" s="655">
        <v>3</v>
      </c>
      <c r="G538" s="753">
        <v>30117.2</v>
      </c>
      <c r="H538" s="624">
        <f t="shared" si="14"/>
        <v>90351.6</v>
      </c>
      <c r="I538" s="625"/>
      <c r="J538" s="438"/>
    </row>
    <row r="539" spans="1:10" s="444" customFormat="1" ht="38.25">
      <c r="A539" s="509" t="s">
        <v>1056</v>
      </c>
      <c r="B539" s="531" t="s">
        <v>1057</v>
      </c>
      <c r="C539" s="527" t="s">
        <v>853</v>
      </c>
      <c r="D539" s="676" t="s">
        <v>849</v>
      </c>
      <c r="E539" s="660" t="s">
        <v>13</v>
      </c>
      <c r="F539" s="655">
        <v>3</v>
      </c>
      <c r="G539" s="753">
        <v>29581.56</v>
      </c>
      <c r="H539" s="624">
        <f t="shared" si="14"/>
        <v>88744.68</v>
      </c>
      <c r="I539" s="625"/>
      <c r="J539" s="438"/>
    </row>
    <row r="540" spans="1:10" s="444" customFormat="1" ht="63.75">
      <c r="A540" s="509" t="s">
        <v>1056</v>
      </c>
      <c r="B540" s="531" t="s">
        <v>1057</v>
      </c>
      <c r="C540" s="527" t="s">
        <v>854</v>
      </c>
      <c r="D540" s="653" t="s">
        <v>624</v>
      </c>
      <c r="E540" s="660" t="s">
        <v>13</v>
      </c>
      <c r="F540" s="655">
        <v>3</v>
      </c>
      <c r="G540" s="753">
        <v>6071.85</v>
      </c>
      <c r="H540" s="624">
        <f t="shared" si="14"/>
        <v>18215.55</v>
      </c>
      <c r="I540" s="625"/>
      <c r="J540" s="438"/>
    </row>
    <row r="541" spans="1:10" s="444" customFormat="1" ht="63.75">
      <c r="A541" s="509" t="s">
        <v>1056</v>
      </c>
      <c r="B541" s="531" t="s">
        <v>1057</v>
      </c>
      <c r="C541" s="527" t="s">
        <v>855</v>
      </c>
      <c r="D541" s="653" t="s">
        <v>625</v>
      </c>
      <c r="E541" s="660" t="s">
        <v>13</v>
      </c>
      <c r="F541" s="655">
        <v>1</v>
      </c>
      <c r="G541" s="753">
        <v>5690.75</v>
      </c>
      <c r="H541" s="624">
        <f t="shared" si="14"/>
        <v>5690.75</v>
      </c>
      <c r="I541" s="625"/>
      <c r="J541" s="438"/>
    </row>
    <row r="542" spans="1:10" s="444" customFormat="1" ht="63.75">
      <c r="A542" s="509" t="s">
        <v>1056</v>
      </c>
      <c r="B542" s="531" t="s">
        <v>1057</v>
      </c>
      <c r="C542" s="527" t="s">
        <v>856</v>
      </c>
      <c r="D542" s="653" t="s">
        <v>626</v>
      </c>
      <c r="E542" s="660" t="s">
        <v>13</v>
      </c>
      <c r="F542" s="655">
        <v>1</v>
      </c>
      <c r="G542" s="753">
        <v>3801.73</v>
      </c>
      <c r="H542" s="624">
        <f t="shared" si="14"/>
        <v>3801.73</v>
      </c>
      <c r="I542" s="625"/>
      <c r="J542" s="438"/>
    </row>
    <row r="543" spans="1:10" s="444" customFormat="1" ht="63.75">
      <c r="A543" s="509" t="s">
        <v>1056</v>
      </c>
      <c r="B543" s="531" t="s">
        <v>1057</v>
      </c>
      <c r="C543" s="527" t="s">
        <v>857</v>
      </c>
      <c r="D543" s="653" t="s">
        <v>627</v>
      </c>
      <c r="E543" s="660" t="s">
        <v>13</v>
      </c>
      <c r="F543" s="655">
        <v>6</v>
      </c>
      <c r="G543" s="753">
        <v>5299.35</v>
      </c>
      <c r="H543" s="624">
        <f t="shared" si="14"/>
        <v>31796.1</v>
      </c>
      <c r="I543" s="625"/>
      <c r="J543" s="438"/>
    </row>
    <row r="544" spans="1:10" s="444" customFormat="1" ht="63.75">
      <c r="A544" s="509" t="s">
        <v>1056</v>
      </c>
      <c r="B544" s="531" t="s">
        <v>1057</v>
      </c>
      <c r="C544" s="527" t="s">
        <v>858</v>
      </c>
      <c r="D544" s="653" t="s">
        <v>1049</v>
      </c>
      <c r="E544" s="660" t="s">
        <v>13</v>
      </c>
      <c r="F544" s="655">
        <v>5</v>
      </c>
      <c r="G544" s="753">
        <v>3426.81</v>
      </c>
      <c r="H544" s="624">
        <f t="shared" si="14"/>
        <v>17134.05</v>
      </c>
      <c r="I544" s="625"/>
      <c r="J544" s="438"/>
    </row>
    <row r="545" spans="1:10" s="444" customFormat="1" ht="63.75">
      <c r="A545" s="509" t="s">
        <v>1056</v>
      </c>
      <c r="B545" s="531" t="s">
        <v>1057</v>
      </c>
      <c r="C545" s="527" t="s">
        <v>852</v>
      </c>
      <c r="D545" s="653" t="s">
        <v>1047</v>
      </c>
      <c r="E545" s="660" t="s">
        <v>13</v>
      </c>
      <c r="F545" s="655">
        <v>5</v>
      </c>
      <c r="G545" s="753">
        <v>3426.81</v>
      </c>
      <c r="H545" s="624">
        <f t="shared" si="14"/>
        <v>17134.05</v>
      </c>
      <c r="I545" s="625"/>
      <c r="J545" s="438"/>
    </row>
    <row r="546" spans="1:10" s="444" customFormat="1" ht="51">
      <c r="A546" s="509" t="s">
        <v>1056</v>
      </c>
      <c r="B546" s="531" t="s">
        <v>1057</v>
      </c>
      <c r="C546" s="527" t="s">
        <v>859</v>
      </c>
      <c r="D546" s="653" t="s">
        <v>623</v>
      </c>
      <c r="E546" s="660" t="s">
        <v>13</v>
      </c>
      <c r="F546" s="655">
        <v>2</v>
      </c>
      <c r="G546" s="753">
        <v>10227.9</v>
      </c>
      <c r="H546" s="624">
        <f t="shared" si="14"/>
        <v>20455.8</v>
      </c>
      <c r="I546" s="625"/>
      <c r="J546" s="438"/>
    </row>
    <row r="547" spans="1:10" s="444" customFormat="1" ht="38.25">
      <c r="A547" s="509" t="s">
        <v>1056</v>
      </c>
      <c r="B547" s="531" t="s">
        <v>1057</v>
      </c>
      <c r="C547" s="527" t="s">
        <v>860</v>
      </c>
      <c r="D547" s="653" t="s">
        <v>745</v>
      </c>
      <c r="E547" s="660" t="s">
        <v>13</v>
      </c>
      <c r="F547" s="655">
        <v>12</v>
      </c>
      <c r="G547" s="753">
        <v>164.8</v>
      </c>
      <c r="H547" s="624">
        <f t="shared" si="14"/>
        <v>1977.6</v>
      </c>
      <c r="I547" s="625"/>
      <c r="J547" s="438"/>
    </row>
    <row r="548" spans="1:10" s="444" customFormat="1" ht="38.25">
      <c r="A548" s="509" t="s">
        <v>1056</v>
      </c>
      <c r="B548" s="531" t="s">
        <v>1057</v>
      </c>
      <c r="C548" s="527" t="s">
        <v>861</v>
      </c>
      <c r="D548" s="653" t="s">
        <v>632</v>
      </c>
      <c r="E548" s="660" t="s">
        <v>13</v>
      </c>
      <c r="F548" s="655">
        <v>5</v>
      </c>
      <c r="G548" s="753">
        <v>226.6</v>
      </c>
      <c r="H548" s="624">
        <f t="shared" si="14"/>
        <v>1133</v>
      </c>
      <c r="I548" s="625"/>
      <c r="J548" s="438"/>
    </row>
    <row r="549" spans="1:10" s="444" customFormat="1" ht="38.25">
      <c r="A549" s="509" t="s">
        <v>1056</v>
      </c>
      <c r="B549" s="531" t="s">
        <v>1057</v>
      </c>
      <c r="C549" s="527" t="s">
        <v>862</v>
      </c>
      <c r="D549" s="653" t="s">
        <v>633</v>
      </c>
      <c r="E549" s="660" t="s">
        <v>13</v>
      </c>
      <c r="F549" s="655">
        <v>1</v>
      </c>
      <c r="G549" s="753">
        <v>298.7</v>
      </c>
      <c r="H549" s="624">
        <f t="shared" si="14"/>
        <v>298.7</v>
      </c>
      <c r="I549" s="625"/>
      <c r="J549" s="438"/>
    </row>
    <row r="550" spans="1:10" s="444" customFormat="1" ht="63.75">
      <c r="A550" s="509" t="s">
        <v>1056</v>
      </c>
      <c r="B550" s="531" t="s">
        <v>1057</v>
      </c>
      <c r="C550" s="527" t="s">
        <v>863</v>
      </c>
      <c r="D550" s="653" t="s">
        <v>848</v>
      </c>
      <c r="E550" s="660" t="s">
        <v>13</v>
      </c>
      <c r="F550" s="655">
        <v>1</v>
      </c>
      <c r="G550" s="753">
        <v>197.6</v>
      </c>
      <c r="H550" s="624">
        <f t="shared" si="14"/>
        <v>197.6</v>
      </c>
      <c r="I550" s="625"/>
      <c r="J550" s="438"/>
    </row>
    <row r="551" spans="1:10" s="444" customFormat="1" ht="12.75">
      <c r="A551" s="531"/>
      <c r="B551" s="524"/>
      <c r="C551" s="592" t="s">
        <v>583</v>
      </c>
      <c r="D551" s="540" t="s">
        <v>587</v>
      </c>
      <c r="E551" s="651"/>
      <c r="F551" s="652"/>
      <c r="G551" s="756"/>
      <c r="H551" s="670"/>
      <c r="I551" s="625"/>
      <c r="J551" s="438"/>
    </row>
    <row r="552" spans="1:10" s="444" customFormat="1" ht="38.25">
      <c r="A552" s="509" t="s">
        <v>1058</v>
      </c>
      <c r="B552" s="524" t="s">
        <v>1059</v>
      </c>
      <c r="C552" s="527" t="s">
        <v>927</v>
      </c>
      <c r="D552" s="597" t="s">
        <v>967</v>
      </c>
      <c r="E552" s="660" t="s">
        <v>13</v>
      </c>
      <c r="F552" s="655">
        <v>1</v>
      </c>
      <c r="G552" s="753">
        <v>31044.2</v>
      </c>
      <c r="H552" s="624">
        <f t="shared" si="14"/>
        <v>31044.2</v>
      </c>
      <c r="I552" s="625"/>
      <c r="J552" s="438"/>
    </row>
    <row r="553" spans="1:10" s="444" customFormat="1" ht="38.25">
      <c r="A553" s="509" t="s">
        <v>1058</v>
      </c>
      <c r="B553" s="524" t="s">
        <v>1059</v>
      </c>
      <c r="C553" s="527" t="s">
        <v>929</v>
      </c>
      <c r="D553" s="676" t="s">
        <v>850</v>
      </c>
      <c r="E553" s="660" t="s">
        <v>13</v>
      </c>
      <c r="F553" s="655">
        <v>2</v>
      </c>
      <c r="G553" s="753">
        <v>30117.2</v>
      </c>
      <c r="H553" s="624">
        <f t="shared" si="14"/>
        <v>60234.4</v>
      </c>
      <c r="I553" s="625"/>
      <c r="J553" s="438"/>
    </row>
    <row r="554" spans="1:10" s="444" customFormat="1" ht="38.25">
      <c r="A554" s="509" t="s">
        <v>1058</v>
      </c>
      <c r="B554" s="524" t="s">
        <v>1059</v>
      </c>
      <c r="C554" s="527" t="s">
        <v>928</v>
      </c>
      <c r="D554" s="653" t="s">
        <v>596</v>
      </c>
      <c r="E554" s="660" t="s">
        <v>13</v>
      </c>
      <c r="F554" s="655">
        <v>3</v>
      </c>
      <c r="G554" s="753">
        <v>2513.2</v>
      </c>
      <c r="H554" s="624">
        <f aca="true" t="shared" si="15" ref="H554:H559">+F554*G554</f>
        <v>7539.6</v>
      </c>
      <c r="I554" s="625"/>
      <c r="J554" s="438"/>
    </row>
    <row r="555" spans="1:10" s="444" customFormat="1" ht="38.25">
      <c r="A555" s="509" t="s">
        <v>1058</v>
      </c>
      <c r="B555" s="524" t="s">
        <v>1059</v>
      </c>
      <c r="C555" s="527" t="s">
        <v>930</v>
      </c>
      <c r="D555" s="653" t="s">
        <v>594</v>
      </c>
      <c r="E555" s="660" t="s">
        <v>13</v>
      </c>
      <c r="F555" s="655">
        <v>8</v>
      </c>
      <c r="G555" s="753">
        <v>3619.42</v>
      </c>
      <c r="H555" s="624">
        <f t="shared" si="15"/>
        <v>28955.36</v>
      </c>
      <c r="I555" s="625"/>
      <c r="J555" s="438"/>
    </row>
    <row r="556" spans="1:10" s="444" customFormat="1" ht="62.25" customHeight="1">
      <c r="A556" s="897" t="s">
        <v>100</v>
      </c>
      <c r="B556" s="923" t="s">
        <v>1196</v>
      </c>
      <c r="C556" s="746" t="s">
        <v>931</v>
      </c>
      <c r="D556" s="601" t="s">
        <v>1048</v>
      </c>
      <c r="E556" s="654" t="s">
        <v>13</v>
      </c>
      <c r="F556" s="931">
        <v>4</v>
      </c>
      <c r="G556" s="753">
        <v>3719.08</v>
      </c>
      <c r="H556" s="742">
        <f t="shared" si="15"/>
        <v>14876.32</v>
      </c>
      <c r="I556" s="625"/>
      <c r="J556" s="438"/>
    </row>
    <row r="557" spans="1:10" s="444" customFormat="1" ht="25.5">
      <c r="A557" s="897" t="s">
        <v>100</v>
      </c>
      <c r="B557" s="923" t="s">
        <v>1202</v>
      </c>
      <c r="C557" s="746" t="s">
        <v>932</v>
      </c>
      <c r="D557" s="601" t="s">
        <v>936</v>
      </c>
      <c r="E557" s="654" t="s">
        <v>13</v>
      </c>
      <c r="F557" s="931">
        <v>6</v>
      </c>
      <c r="G557" s="753">
        <v>185.01</v>
      </c>
      <c r="H557" s="742">
        <f t="shared" si="15"/>
        <v>1110.06</v>
      </c>
      <c r="I557" s="625"/>
      <c r="J557" s="438"/>
    </row>
    <row r="558" spans="1:10" s="444" customFormat="1" ht="12.75">
      <c r="A558" s="897" t="s">
        <v>100</v>
      </c>
      <c r="B558" s="923" t="s">
        <v>1201</v>
      </c>
      <c r="C558" s="746" t="s">
        <v>933</v>
      </c>
      <c r="D558" s="601" t="s">
        <v>821</v>
      </c>
      <c r="E558" s="654" t="s">
        <v>13</v>
      </c>
      <c r="F558" s="931">
        <v>14</v>
      </c>
      <c r="G558" s="753">
        <v>468.18</v>
      </c>
      <c r="H558" s="742">
        <f t="shared" si="15"/>
        <v>6554.52</v>
      </c>
      <c r="I558" s="625"/>
      <c r="J558" s="438"/>
    </row>
    <row r="559" spans="1:10" s="444" customFormat="1" ht="51">
      <c r="A559" s="509" t="s">
        <v>1058</v>
      </c>
      <c r="B559" s="524" t="s">
        <v>1059</v>
      </c>
      <c r="C559" s="527" t="s">
        <v>934</v>
      </c>
      <c r="D559" s="653" t="s">
        <v>935</v>
      </c>
      <c r="E559" s="660" t="s">
        <v>13</v>
      </c>
      <c r="F559" s="655">
        <v>10</v>
      </c>
      <c r="G559" s="753">
        <v>390</v>
      </c>
      <c r="H559" s="624">
        <f t="shared" si="15"/>
        <v>3900</v>
      </c>
      <c r="I559" s="625"/>
      <c r="J559" s="438"/>
    </row>
    <row r="560" spans="1:10" s="444" customFormat="1" ht="13.5" thickBot="1">
      <c r="A560" s="606"/>
      <c r="B560" s="607"/>
      <c r="C560" s="677"/>
      <c r="D560" s="608" t="s">
        <v>22</v>
      </c>
      <c r="E560" s="632"/>
      <c r="F560" s="633"/>
      <c r="G560" s="667"/>
      <c r="H560" s="635"/>
      <c r="I560" s="445">
        <f>SUM(H492:H559)</f>
        <v>1390786.94</v>
      </c>
      <c r="J560" s="438"/>
    </row>
    <row r="561" spans="1:10" s="444" customFormat="1" ht="13.5" customHeight="1" thickBot="1">
      <c r="A561" s="754"/>
      <c r="B561" s="755"/>
      <c r="C561" s="711"/>
      <c r="D561" s="711"/>
      <c r="E561" s="712"/>
      <c r="F561" s="713"/>
      <c r="G561" s="714"/>
      <c r="H561" s="711"/>
      <c r="I561" s="715"/>
      <c r="J561" s="438"/>
    </row>
    <row r="562" spans="1:9" ht="13.5" thickBot="1">
      <c r="A562" s="682"/>
      <c r="B562" s="683"/>
      <c r="C562" s="684"/>
      <c r="D562" s="685"/>
      <c r="E562" s="686"/>
      <c r="F562" s="687"/>
      <c r="G562" s="688"/>
      <c r="H562" s="688"/>
      <c r="I562" s="689"/>
    </row>
    <row r="563" spans="1:9" ht="13.5" thickBot="1">
      <c r="A563" s="690"/>
      <c r="B563" s="614"/>
      <c r="C563" s="691"/>
      <c r="D563" s="967" t="s">
        <v>1019</v>
      </c>
      <c r="E563" s="968"/>
      <c r="F563" s="968"/>
      <c r="G563" s="969"/>
      <c r="H563" s="681"/>
      <c r="I563" s="283">
        <f>SUM(I19:I489)</f>
        <v>1441465.23</v>
      </c>
    </row>
    <row r="564" spans="1:9" ht="13.5" thickBot="1">
      <c r="A564" s="690"/>
      <c r="B564" s="614"/>
      <c r="C564" s="691"/>
      <c r="D564" s="727"/>
      <c r="E564" s="728"/>
      <c r="F564" s="729"/>
      <c r="G564" s="688"/>
      <c r="H564" s="681"/>
      <c r="I564" s="730"/>
    </row>
    <row r="565" spans="1:9" ht="13.5" thickBot="1">
      <c r="A565" s="690"/>
      <c r="B565" s="614"/>
      <c r="C565" s="691"/>
      <c r="D565" s="967" t="s">
        <v>1020</v>
      </c>
      <c r="E565" s="968"/>
      <c r="F565" s="968"/>
      <c r="G565" s="969"/>
      <c r="H565" s="681"/>
      <c r="I565" s="283">
        <f>I560</f>
        <v>1390786.94</v>
      </c>
    </row>
    <row r="566" spans="1:9" ht="13.5" thickBot="1">
      <c r="A566" s="690"/>
      <c r="B566" s="614"/>
      <c r="C566" s="691"/>
      <c r="D566" s="727"/>
      <c r="E566" s="728"/>
      <c r="F566" s="729"/>
      <c r="G566" s="688"/>
      <c r="H566" s="681"/>
      <c r="I566" s="730"/>
    </row>
    <row r="567" spans="1:9" ht="13.5" thickBot="1">
      <c r="A567" s="690"/>
      <c r="B567" s="614"/>
      <c r="C567" s="691"/>
      <c r="D567" s="967" t="s">
        <v>1021</v>
      </c>
      <c r="E567" s="968"/>
      <c r="F567" s="968"/>
      <c r="G567" s="969"/>
      <c r="H567" s="681"/>
      <c r="I567" s="283">
        <f>I563+I565</f>
        <v>2832252.17</v>
      </c>
    </row>
    <row r="568" spans="1:9" ht="13.5" thickBot="1">
      <c r="A568" s="690"/>
      <c r="B568" s="614"/>
      <c r="C568" s="691"/>
      <c r="D568" s="434"/>
      <c r="E568" s="679"/>
      <c r="F568" s="680"/>
      <c r="G568" s="681"/>
      <c r="H568" s="681"/>
      <c r="I568" s="286"/>
    </row>
    <row r="569" spans="1:9" ht="13.5" thickBot="1">
      <c r="A569" s="690"/>
      <c r="B569" s="614"/>
      <c r="C569" s="691"/>
      <c r="D569" s="435" t="s">
        <v>1022</v>
      </c>
      <c r="E569" s="731"/>
      <c r="F569" s="731"/>
      <c r="G569" s="732">
        <f>'LDI Serviços'!G43</f>
        <v>0.2774</v>
      </c>
      <c r="H569" s="681"/>
      <c r="I569" s="283">
        <f>I563*G569</f>
        <v>399862.45</v>
      </c>
    </row>
    <row r="570" spans="1:9" ht="13.5" thickBot="1">
      <c r="A570" s="690"/>
      <c r="B570" s="614"/>
      <c r="C570" s="691"/>
      <c r="D570" s="434"/>
      <c r="E570" s="679"/>
      <c r="F570" s="680"/>
      <c r="G570" s="681"/>
      <c r="H570" s="681"/>
      <c r="I570" s="286"/>
    </row>
    <row r="571" spans="1:9" ht="13.5" thickBot="1">
      <c r="A571" s="690"/>
      <c r="B571" s="614"/>
      <c r="C571" s="691"/>
      <c r="D571" s="435" t="s">
        <v>1023</v>
      </c>
      <c r="E571" s="731"/>
      <c r="F571" s="731"/>
      <c r="G571" s="896">
        <f>'LDI Diferenciado'!G43</f>
        <v>0.1457</v>
      </c>
      <c r="H571" s="681"/>
      <c r="I571" s="283">
        <f>I565*G571</f>
        <v>202637.66</v>
      </c>
    </row>
    <row r="572" spans="1:9" ht="13.5" thickBot="1">
      <c r="A572" s="690"/>
      <c r="B572" s="614"/>
      <c r="C572" s="691"/>
      <c r="D572" s="434"/>
      <c r="E572" s="679"/>
      <c r="F572" s="680"/>
      <c r="G572" s="681"/>
      <c r="H572" s="681"/>
      <c r="I572" s="286"/>
    </row>
    <row r="573" spans="1:9" ht="13.5" thickBot="1">
      <c r="A573" s="690"/>
      <c r="B573" s="614"/>
      <c r="C573" s="691"/>
      <c r="D573" s="435" t="s">
        <v>1018</v>
      </c>
      <c r="E573" s="284"/>
      <c r="F573" s="695"/>
      <c r="G573" s="379"/>
      <c r="H573" s="681"/>
      <c r="I573" s="283">
        <f>I569+I571</f>
        <v>602500.11</v>
      </c>
    </row>
    <row r="574" spans="1:9" ht="13.5" thickBot="1">
      <c r="A574" s="690"/>
      <c r="B574" s="614"/>
      <c r="C574" s="691"/>
      <c r="D574" s="433"/>
      <c r="E574" s="287"/>
      <c r="F574" s="404"/>
      <c r="G574" s="413"/>
      <c r="H574" s="681"/>
      <c r="I574" s="286"/>
    </row>
    <row r="575" spans="1:9" ht="13.5" thickBot="1">
      <c r="A575" s="690"/>
      <c r="B575" s="614"/>
      <c r="C575" s="691"/>
      <c r="D575" s="435" t="s">
        <v>24</v>
      </c>
      <c r="E575" s="692"/>
      <c r="F575" s="693"/>
      <c r="G575" s="694"/>
      <c r="H575" s="681"/>
      <c r="I575" s="283">
        <f>I573+I567</f>
        <v>3434752.28</v>
      </c>
    </row>
    <row r="576" spans="1:9" ht="13.5" thickBot="1">
      <c r="A576" s="696"/>
      <c r="B576" s="697"/>
      <c r="C576" s="698"/>
      <c r="D576" s="436"/>
      <c r="E576" s="699"/>
      <c r="F576" s="700"/>
      <c r="G576" s="678"/>
      <c r="H576" s="678"/>
      <c r="I576" s="701"/>
    </row>
    <row r="577" spans="3:9" ht="12.75">
      <c r="C577" s="1"/>
      <c r="D577" s="437"/>
      <c r="E577" s="1"/>
      <c r="F577" s="334"/>
      <c r="G577" s="1"/>
      <c r="H577" s="1"/>
      <c r="I577" s="1"/>
    </row>
    <row r="578" spans="3:9" ht="12.75">
      <c r="C578" s="1"/>
      <c r="D578" s="437"/>
      <c r="E578" s="1"/>
      <c r="F578" s="334"/>
      <c r="G578" s="1"/>
      <c r="H578" s="1"/>
      <c r="I578" s="1"/>
    </row>
    <row r="579" spans="3:9" ht="12.75">
      <c r="C579" s="1"/>
      <c r="D579" s="437"/>
      <c r="E579" s="1"/>
      <c r="F579" s="334"/>
      <c r="G579" s="1"/>
      <c r="H579" s="1"/>
      <c r="I579" s="1"/>
    </row>
    <row r="580" spans="3:9" ht="12.75">
      <c r="C580" s="1"/>
      <c r="D580" s="437"/>
      <c r="E580" s="1"/>
      <c r="F580" s="334"/>
      <c r="G580" s="1"/>
      <c r="H580" s="1"/>
      <c r="I580" s="1"/>
    </row>
    <row r="581" spans="3:9" ht="12.75">
      <c r="C581" s="1"/>
      <c r="D581" s="437"/>
      <c r="E581" s="1"/>
      <c r="F581" s="334"/>
      <c r="G581" s="1"/>
      <c r="H581" s="1"/>
      <c r="I581" s="1"/>
    </row>
    <row r="582" spans="3:9" ht="12.75">
      <c r="C582" s="1"/>
      <c r="D582" s="437"/>
      <c r="E582" s="1"/>
      <c r="F582" s="334"/>
      <c r="G582" s="1"/>
      <c r="H582" s="1"/>
      <c r="I582" s="1"/>
    </row>
  </sheetData>
  <sheetProtection password="8C31" sheet="1"/>
  <mergeCells count="3">
    <mergeCell ref="D563:G563"/>
    <mergeCell ref="D565:G565"/>
    <mergeCell ref="D567:G567"/>
  </mergeCells>
  <hyperlinks>
    <hyperlink ref="B21" location="Composições!A33" display="03.02.02"/>
    <hyperlink ref="B22" location="Composições!A42" display="03.03.01"/>
    <hyperlink ref="B25" location="Composições!A62" display="Composições!A62"/>
    <hyperlink ref="B29" location="Composições!A68" display="04.01.100"/>
    <hyperlink ref="B483" location="Composições!A171" display="31.01.01"/>
    <hyperlink ref="B487" location="Composições!A181" display="32.02.02"/>
    <hyperlink ref="B479" location="Composições!A171" display="31.01.01"/>
    <hyperlink ref="B23" location="Composições!A42" display="03.03.01"/>
    <hyperlink ref="B478" location="Composições!A62" display="Composições!A62"/>
  </hyperlinks>
  <printOptions horizontalCentered="1"/>
  <pageMargins left="0.5905511811023623" right="0" top="0.5905511811023623" bottom="0.5905511811023623" header="0.5118110236220472" footer="0.5118110236220472"/>
  <pageSetup horizontalDpi="600" verticalDpi="600" orientation="portrait" paperSize="9" scale="78" r:id="rId1"/>
  <headerFooter alignWithMargins="0">
    <oddFooter>&amp;CPágina &amp;P</oddFooter>
  </headerFooter>
  <rowBreaks count="3" manualBreakCount="3">
    <brk id="473" max="8" man="1"/>
    <brk id="497" max="255" man="1"/>
    <brk id="550" max="8" man="1"/>
  </rowBreaks>
</worksheet>
</file>

<file path=xl/worksheets/sheet7.xml><?xml version="1.0" encoding="utf-8"?>
<worksheet xmlns="http://schemas.openxmlformats.org/spreadsheetml/2006/main" xmlns:r="http://schemas.openxmlformats.org/officeDocument/2006/relationships">
  <dimension ref="A1:I45"/>
  <sheetViews>
    <sheetView showGridLines="0" showZeros="0" zoomScalePageLayoutView="0" workbookViewId="0" topLeftCell="A1">
      <selection activeCell="A8" sqref="A8"/>
    </sheetView>
  </sheetViews>
  <sheetFormatPr defaultColWidth="9.140625" defaultRowHeight="12.75"/>
  <cols>
    <col min="1" max="1" width="7.57421875" style="1" customWidth="1"/>
    <col min="2" max="2" width="11.00390625" style="1" customWidth="1"/>
    <col min="3" max="3" width="13.140625" style="1" bestFit="1" customWidth="1"/>
    <col min="4" max="5" width="11.00390625" style="1" customWidth="1"/>
    <col min="6" max="6" width="11.140625" style="1" customWidth="1"/>
    <col min="7" max="7" width="23.00390625" style="1" customWidth="1"/>
    <col min="8" max="16384" width="9.140625" style="1" customWidth="1"/>
  </cols>
  <sheetData>
    <row r="1" spans="1:7" ht="13.5" customHeight="1">
      <c r="A1" s="285"/>
      <c r="B1" s="267"/>
      <c r="C1" s="268"/>
      <c r="D1" s="269"/>
      <c r="E1" s="270"/>
      <c r="F1" s="270"/>
      <c r="G1" s="271"/>
    </row>
    <row r="2" spans="1:7" ht="15.75" customHeight="1">
      <c r="A2" s="285"/>
      <c r="B2" s="267"/>
      <c r="C2" s="268"/>
      <c r="D2" s="269"/>
      <c r="E2" s="270"/>
      <c r="F2" s="270"/>
      <c r="G2" s="271"/>
    </row>
    <row r="3" spans="1:7" ht="13.5" customHeight="1">
      <c r="A3" s="285"/>
      <c r="B3" s="267"/>
      <c r="C3" s="268"/>
      <c r="D3" s="269"/>
      <c r="E3" s="270"/>
      <c r="F3" s="270"/>
      <c r="G3" s="271"/>
    </row>
    <row r="4" spans="1:7" ht="13.5" customHeight="1">
      <c r="A4" s="272"/>
      <c r="B4" s="267"/>
      <c r="C4" s="268"/>
      <c r="D4" s="269"/>
      <c r="E4" s="270"/>
      <c r="F4" s="270"/>
      <c r="G4" s="271"/>
    </row>
    <row r="5" spans="1:7" ht="15.75" customHeight="1">
      <c r="A5" s="267"/>
      <c r="B5" s="267"/>
      <c r="C5" s="268"/>
      <c r="D5" s="269"/>
      <c r="E5" s="270"/>
      <c r="F5" s="270"/>
      <c r="G5" s="271"/>
    </row>
    <row r="6" spans="1:7" ht="15.75" customHeight="1">
      <c r="A6" s="267"/>
      <c r="B6" s="267"/>
      <c r="C6" s="268"/>
      <c r="D6" s="269"/>
      <c r="E6" s="270"/>
      <c r="F6" s="270"/>
      <c r="G6" s="271"/>
    </row>
    <row r="7" spans="1:7" ht="12.75">
      <c r="A7" s="267"/>
      <c r="B7" s="267"/>
      <c r="C7" s="268"/>
      <c r="D7" s="269"/>
      <c r="E7" s="270"/>
      <c r="F7" s="270"/>
      <c r="G7" s="271"/>
    </row>
    <row r="8" spans="1:7" ht="12.75">
      <c r="A8" s="610" t="s">
        <v>1209</v>
      </c>
      <c r="B8" s="274"/>
      <c r="C8" s="275"/>
      <c r="D8" s="275"/>
      <c r="E8" s="276"/>
      <c r="F8" s="276"/>
      <c r="G8" s="277"/>
    </row>
    <row r="9" spans="1:7" ht="12.75">
      <c r="A9" s="272"/>
      <c r="B9" s="267"/>
      <c r="C9" s="268"/>
      <c r="D9" s="269"/>
      <c r="E9" s="270"/>
      <c r="F9" s="270"/>
      <c r="G9" s="271"/>
    </row>
    <row r="10" spans="1:7" ht="12.75">
      <c r="A10" s="167" t="s">
        <v>60</v>
      </c>
      <c r="B10" s="938" t="str">
        <f>Planilha!D10</f>
        <v>OBRA PARA RENOVAÇÃO DOS SISTEMAS DE VENTILAÇÃO, REFRIGERAÇÃO E CLIMATIZAÇÃO DOS</v>
      </c>
      <c r="C10" s="268"/>
      <c r="D10" s="269"/>
      <c r="E10" s="270"/>
      <c r="F10" s="278"/>
      <c r="G10" s="271"/>
    </row>
    <row r="11" spans="1:7" ht="12.75">
      <c r="A11" s="279"/>
      <c r="B11" s="938" t="str">
        <f>Planilha!D11</f>
        <v> PAVILHÕES ALUIZIO PRATA, ÍTALO SHERLOCK, LAIN CARVALHO, LASP, APOIO À PESQUISA</v>
      </c>
      <c r="C11" s="268"/>
      <c r="D11" s="269"/>
      <c r="E11" s="270"/>
      <c r="F11" s="278"/>
      <c r="G11" s="271"/>
    </row>
    <row r="12" spans="1:7" ht="12.75">
      <c r="A12" s="279"/>
      <c r="B12" s="938" t="str">
        <f>Planilha!D12</f>
        <v> E EDIFÍCIO MULTIUSUÁRIO DO IGM / FIOCRUZ-BA</v>
      </c>
      <c r="C12" s="268"/>
      <c r="D12" s="269"/>
      <c r="E12" s="269"/>
      <c r="F12" s="269"/>
      <c r="G12" s="269"/>
    </row>
    <row r="13" spans="1:7" ht="12.75">
      <c r="A13" s="1" t="s">
        <v>101</v>
      </c>
      <c r="B13" s="273">
        <f>Planilha!D13</f>
        <v>0</v>
      </c>
      <c r="C13" s="268"/>
      <c r="D13" s="269"/>
      <c r="E13" s="270"/>
      <c r="F13" s="270"/>
      <c r="G13" s="271"/>
    </row>
    <row r="14" spans="1:7" ht="12.75">
      <c r="A14" s="167" t="s">
        <v>61</v>
      </c>
      <c r="B14" s="267" t="str">
        <f>Planilha!D14</f>
        <v>IGM</v>
      </c>
      <c r="C14" s="268"/>
      <c r="D14" s="269"/>
      <c r="E14" s="270"/>
      <c r="F14" s="270"/>
      <c r="G14" s="271"/>
    </row>
    <row r="15" ht="13.5" thickBot="1"/>
    <row r="16" spans="1:7" ht="13.5" thickBot="1">
      <c r="A16" s="335" t="s">
        <v>155</v>
      </c>
      <c r="B16" s="336"/>
      <c r="C16" s="336"/>
      <c r="D16" s="336"/>
      <c r="E16" s="336"/>
      <c r="F16" s="336"/>
      <c r="G16" s="337"/>
    </row>
    <row r="17" spans="1:7" ht="13.5" thickBot="1">
      <c r="A17" s="338" t="s">
        <v>98</v>
      </c>
      <c r="B17" s="336" t="s">
        <v>3</v>
      </c>
      <c r="C17" s="340"/>
      <c r="D17" s="340"/>
      <c r="E17" s="340"/>
      <c r="F17" s="340"/>
      <c r="G17" s="341" t="s">
        <v>102</v>
      </c>
    </row>
    <row r="18" spans="1:7" ht="12.75">
      <c r="A18" s="342">
        <v>1</v>
      </c>
      <c r="B18" s="381" t="s">
        <v>103</v>
      </c>
      <c r="C18" s="343"/>
      <c r="D18" s="343"/>
      <c r="E18" s="344"/>
      <c r="F18" s="343"/>
      <c r="G18" s="414">
        <v>0.0123</v>
      </c>
    </row>
    <row r="19" spans="1:7" ht="12.75">
      <c r="A19" s="453">
        <v>2</v>
      </c>
      <c r="B19" s="456" t="s">
        <v>134</v>
      </c>
      <c r="C19" s="260"/>
      <c r="D19" s="260"/>
      <c r="E19" s="457"/>
      <c r="F19" s="260"/>
      <c r="G19" s="455">
        <v>0.04</v>
      </c>
    </row>
    <row r="20" spans="1:7" ht="12.75">
      <c r="A20" s="462">
        <v>3</v>
      </c>
      <c r="B20" s="452"/>
      <c r="C20" s="461" t="s">
        <v>168</v>
      </c>
      <c r="D20" s="343"/>
      <c r="E20" s="459"/>
      <c r="F20" s="460"/>
      <c r="G20" s="414">
        <v>0.0207</v>
      </c>
    </row>
    <row r="21" spans="1:7" ht="12.75">
      <c r="A21" s="453">
        <v>4</v>
      </c>
      <c r="B21" s="365" t="s">
        <v>104</v>
      </c>
      <c r="C21" s="365"/>
      <c r="D21" s="365"/>
      <c r="E21" s="458"/>
      <c r="F21" s="365"/>
      <c r="G21" s="368">
        <f>C31</f>
        <v>0.0965</v>
      </c>
    </row>
    <row r="22" spans="1:7" ht="13.5" thickBot="1">
      <c r="A22" s="454">
        <v>5</v>
      </c>
      <c r="B22" s="345" t="s">
        <v>136</v>
      </c>
      <c r="C22" s="345"/>
      <c r="D22" s="345"/>
      <c r="E22" s="346"/>
      <c r="F22" s="345"/>
      <c r="G22" s="415">
        <v>0.074</v>
      </c>
    </row>
    <row r="24" ht="13.5" thickBot="1"/>
    <row r="25" spans="1:7" ht="13.5" thickBot="1">
      <c r="A25" s="335" t="s">
        <v>105</v>
      </c>
      <c r="B25" s="336"/>
      <c r="C25" s="336"/>
      <c r="D25" s="336"/>
      <c r="E25" s="336"/>
      <c r="F25" s="336"/>
      <c r="G25" s="337"/>
    </row>
    <row r="26" spans="1:7" ht="13.5" thickBot="1">
      <c r="A26" s="348" t="s">
        <v>108</v>
      </c>
      <c r="B26" s="347"/>
      <c r="C26" s="348" t="s">
        <v>109</v>
      </c>
      <c r="D26" s="336" t="s">
        <v>110</v>
      </c>
      <c r="E26" s="336"/>
      <c r="F26" s="336"/>
      <c r="G26" s="337"/>
    </row>
    <row r="27" spans="1:7" ht="13.5" thickBot="1">
      <c r="A27" s="350" t="s">
        <v>128</v>
      </c>
      <c r="B27" s="349"/>
      <c r="C27" s="416">
        <v>3</v>
      </c>
      <c r="D27" s="336" t="s">
        <v>111</v>
      </c>
      <c r="E27" s="336"/>
      <c r="F27" s="336"/>
      <c r="G27" s="337"/>
    </row>
    <row r="28" spans="1:7" ht="13.5" thickBot="1">
      <c r="A28" s="350" t="s">
        <v>106</v>
      </c>
      <c r="B28" s="349"/>
      <c r="C28" s="416">
        <v>0.65</v>
      </c>
      <c r="D28" s="336" t="s">
        <v>111</v>
      </c>
      <c r="E28" s="336"/>
      <c r="F28" s="336"/>
      <c r="G28" s="337"/>
    </row>
    <row r="29" spans="1:7" ht="13.5" thickBot="1">
      <c r="A29" s="350" t="s">
        <v>107</v>
      </c>
      <c r="B29" s="349"/>
      <c r="C29" s="447">
        <v>1.5</v>
      </c>
      <c r="D29" s="463" t="s">
        <v>169</v>
      </c>
      <c r="E29" s="340"/>
      <c r="F29" s="340"/>
      <c r="G29" s="351"/>
    </row>
    <row r="30" spans="1:7" ht="13.5" thickBot="1">
      <c r="A30" s="497" t="s">
        <v>178</v>
      </c>
      <c r="B30" s="349"/>
      <c r="C30" s="447">
        <v>4.5</v>
      </c>
      <c r="D30" s="463" t="s">
        <v>184</v>
      </c>
      <c r="E30" s="340"/>
      <c r="F30" s="340"/>
      <c r="G30" s="351"/>
    </row>
    <row r="31" spans="1:7" ht="13.5" thickBot="1">
      <c r="A31" s="352" t="s">
        <v>7</v>
      </c>
      <c r="B31" s="353"/>
      <c r="C31" s="354">
        <f>SUM(C27:C30)/100</f>
        <v>0.0965</v>
      </c>
      <c r="D31" s="352"/>
      <c r="E31" s="353"/>
      <c r="F31" s="353"/>
      <c r="G31" s="355"/>
    </row>
    <row r="33" ht="13.5" thickBot="1"/>
    <row r="34" spans="1:7" ht="13.5" thickBot="1">
      <c r="A34" s="356" t="s">
        <v>156</v>
      </c>
      <c r="B34" s="357"/>
      <c r="C34" s="357"/>
      <c r="D34" s="357"/>
      <c r="E34" s="357"/>
      <c r="F34" s="357"/>
      <c r="G34" s="358"/>
    </row>
    <row r="35" spans="1:7" ht="13.5" thickBot="1">
      <c r="A35" s="359" t="s">
        <v>98</v>
      </c>
      <c r="B35" s="339"/>
      <c r="C35" s="332" t="s">
        <v>3</v>
      </c>
      <c r="D35" s="351"/>
      <c r="E35" s="360" t="s">
        <v>112</v>
      </c>
      <c r="F35" s="340"/>
      <c r="G35" s="361" t="s">
        <v>102</v>
      </c>
    </row>
    <row r="36" spans="1:7" ht="12.75">
      <c r="A36" s="326" t="s">
        <v>113</v>
      </c>
      <c r="B36" s="339"/>
      <c r="C36" s="331" t="s">
        <v>114</v>
      </c>
      <c r="D36" s="362"/>
      <c r="E36" s="363">
        <f>Planilha!I563</f>
        <v>1441465.23</v>
      </c>
      <c r="F36" s="339"/>
      <c r="G36" s="364" t="s">
        <v>122</v>
      </c>
    </row>
    <row r="37" spans="1:7" ht="12.75">
      <c r="A37" s="327" t="s">
        <v>115</v>
      </c>
      <c r="B37" s="365"/>
      <c r="C37" s="329" t="s">
        <v>103</v>
      </c>
      <c r="D37" s="366"/>
      <c r="E37" s="449" t="s">
        <v>122</v>
      </c>
      <c r="F37" s="408"/>
      <c r="G37" s="368">
        <f>G18</f>
        <v>0.0123</v>
      </c>
    </row>
    <row r="38" spans="1:7" ht="12.75">
      <c r="A38" s="327" t="s">
        <v>116</v>
      </c>
      <c r="B38" s="365"/>
      <c r="C38" s="329" t="s">
        <v>134</v>
      </c>
      <c r="D38" s="365"/>
      <c r="E38" s="450" t="s">
        <v>122</v>
      </c>
      <c r="F38" s="451"/>
      <c r="G38" s="448">
        <f>G19</f>
        <v>0.04</v>
      </c>
    </row>
    <row r="39" spans="1:7" ht="12.75">
      <c r="A39" s="327" t="s">
        <v>117</v>
      </c>
      <c r="B39" s="365"/>
      <c r="C39" s="329" t="s">
        <v>168</v>
      </c>
      <c r="D39" s="365"/>
      <c r="E39" s="450" t="s">
        <v>122</v>
      </c>
      <c r="F39" s="451"/>
      <c r="G39" s="448">
        <f>G20</f>
        <v>0.0207</v>
      </c>
    </row>
    <row r="40" spans="1:7" ht="12.75">
      <c r="A40" s="327" t="s">
        <v>118</v>
      </c>
      <c r="B40" s="970" t="s">
        <v>104</v>
      </c>
      <c r="C40" s="971"/>
      <c r="D40" s="972"/>
      <c r="E40" s="367" t="s">
        <v>122</v>
      </c>
      <c r="F40" s="365"/>
      <c r="G40" s="368">
        <f>G21</f>
        <v>0.0965</v>
      </c>
    </row>
    <row r="41" spans="1:7" ht="12.75">
      <c r="A41" s="327" t="s">
        <v>119</v>
      </c>
      <c r="B41" s="343"/>
      <c r="C41" s="329" t="s">
        <v>153</v>
      </c>
      <c r="D41" s="369"/>
      <c r="E41" s="370" t="s">
        <v>122</v>
      </c>
      <c r="F41" s="343"/>
      <c r="G41" s="368">
        <f>G22</f>
        <v>0.074</v>
      </c>
    </row>
    <row r="42" spans="1:9" ht="12.75">
      <c r="A42" s="327" t="s">
        <v>135</v>
      </c>
      <c r="B42" s="343"/>
      <c r="C42" s="329" t="s">
        <v>123</v>
      </c>
      <c r="D42" s="369"/>
      <c r="E42" s="370">
        <f>Planilha!I563+Planilha!I569</f>
        <v>1841327.68</v>
      </c>
      <c r="F42" s="343"/>
      <c r="G42" s="371" t="s">
        <v>122</v>
      </c>
      <c r="I42" s="377"/>
    </row>
    <row r="43" spans="1:7" ht="13.5" thickBot="1">
      <c r="A43" s="328" t="s">
        <v>172</v>
      </c>
      <c r="B43" s="345"/>
      <c r="C43" s="330" t="s">
        <v>148</v>
      </c>
      <c r="D43" s="372"/>
      <c r="E43" s="373" t="s">
        <v>122</v>
      </c>
      <c r="F43" s="345"/>
      <c r="G43" s="376">
        <f>IF(E36=0,0,(((1+G22)*(1+G18)*(1+G19)*(1+G20)/(1-G21))-1))</f>
        <v>0.2774</v>
      </c>
    </row>
    <row r="45" ht="12.75">
      <c r="E45" s="378"/>
    </row>
  </sheetData>
  <sheetProtection password="8C31" sheet="1"/>
  <mergeCells count="1">
    <mergeCell ref="B40:D40"/>
  </mergeCells>
  <printOptions/>
  <pageMargins left="0.787401575" right="0.787401575" top="0.984251969" bottom="0.984251969" header="0.492125985" footer="0.492125985"/>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45"/>
  <sheetViews>
    <sheetView showGridLines="0" showZeros="0" zoomScalePageLayoutView="0" workbookViewId="0" topLeftCell="A6">
      <selection activeCell="C11" sqref="C11"/>
    </sheetView>
  </sheetViews>
  <sheetFormatPr defaultColWidth="9.140625" defaultRowHeight="12.75"/>
  <cols>
    <col min="1" max="1" width="8.140625" style="1" customWidth="1"/>
    <col min="2" max="2" width="11.00390625" style="1" customWidth="1"/>
    <col min="3" max="3" width="13.140625" style="1" bestFit="1" customWidth="1"/>
    <col min="4" max="5" width="11.00390625" style="1" customWidth="1"/>
    <col min="6" max="6" width="11.140625" style="1" customWidth="1"/>
    <col min="7" max="7" width="22.57421875" style="1" customWidth="1"/>
    <col min="8" max="16384" width="9.140625" style="1" customWidth="1"/>
  </cols>
  <sheetData>
    <row r="1" spans="1:7" ht="13.5" customHeight="1">
      <c r="A1" s="285"/>
      <c r="B1" s="267"/>
      <c r="C1" s="268"/>
      <c r="D1" s="269"/>
      <c r="E1" s="270"/>
      <c r="F1" s="270"/>
      <c r="G1" s="271"/>
    </row>
    <row r="2" spans="1:7" ht="15.75" customHeight="1">
      <c r="A2" s="285"/>
      <c r="B2" s="267"/>
      <c r="C2" s="268"/>
      <c r="D2" s="269"/>
      <c r="E2" s="270"/>
      <c r="F2" s="270"/>
      <c r="G2" s="271"/>
    </row>
    <row r="3" spans="1:7" ht="13.5" customHeight="1">
      <c r="A3" s="285"/>
      <c r="B3" s="267"/>
      <c r="C3" s="268"/>
      <c r="D3" s="269"/>
      <c r="E3" s="270"/>
      <c r="F3" s="270"/>
      <c r="G3" s="271"/>
    </row>
    <row r="4" spans="1:7" ht="13.5" customHeight="1">
      <c r="A4" s="272"/>
      <c r="B4" s="267"/>
      <c r="C4" s="268"/>
      <c r="D4" s="269"/>
      <c r="E4" s="270"/>
      <c r="F4" s="270"/>
      <c r="G4" s="271"/>
    </row>
    <row r="5" spans="1:7" ht="15.75" customHeight="1">
      <c r="A5" s="267"/>
      <c r="B5" s="267"/>
      <c r="C5" s="268"/>
      <c r="D5" s="269"/>
      <c r="E5" s="270"/>
      <c r="F5" s="270"/>
      <c r="G5" s="271"/>
    </row>
    <row r="6" spans="1:7" ht="15.75" customHeight="1">
      <c r="A6" s="267"/>
      <c r="B6" s="267"/>
      <c r="C6" s="268"/>
      <c r="D6" s="269"/>
      <c r="E6" s="270"/>
      <c r="F6" s="270"/>
      <c r="G6" s="271"/>
    </row>
    <row r="7" spans="1:7" ht="12.75">
      <c r="A7" s="267"/>
      <c r="B7" s="267"/>
      <c r="C7" s="268"/>
      <c r="D7" s="269"/>
      <c r="E7" s="270"/>
      <c r="F7" s="270"/>
      <c r="G7" s="271"/>
    </row>
    <row r="8" spans="1:7" ht="12.75">
      <c r="A8" s="610" t="s">
        <v>1210</v>
      </c>
      <c r="B8" s="274"/>
      <c r="C8" s="275"/>
      <c r="D8" s="275"/>
      <c r="E8" s="276"/>
      <c r="F8" s="276"/>
      <c r="G8" s="277"/>
    </row>
    <row r="9" spans="1:7" ht="12.75">
      <c r="A9" s="272"/>
      <c r="B9" s="267"/>
      <c r="C9" s="268"/>
      <c r="D9" s="269"/>
      <c r="E9" s="270"/>
      <c r="F9" s="270"/>
      <c r="G9" s="271"/>
    </row>
    <row r="10" spans="1:7" ht="12.75">
      <c r="A10" s="167" t="s">
        <v>60</v>
      </c>
      <c r="B10" s="938" t="str">
        <f>Planilha!D10</f>
        <v>OBRA PARA RENOVAÇÃO DOS SISTEMAS DE VENTILAÇÃO, REFRIGERAÇÃO E CLIMATIZAÇÃO DOS</v>
      </c>
      <c r="C10" s="268"/>
      <c r="D10" s="269"/>
      <c r="E10" s="270"/>
      <c r="F10" s="278"/>
      <c r="G10" s="271"/>
    </row>
    <row r="11" spans="1:7" ht="12.75">
      <c r="A11" s="279"/>
      <c r="B11" s="938" t="str">
        <f>Planilha!D11</f>
        <v> PAVILHÕES ALUIZIO PRATA, ÍTALO SHERLOCK, LAIN CARVALHO, LASP, APOIO À PESQUISA</v>
      </c>
      <c r="C11" s="268"/>
      <c r="D11" s="269"/>
      <c r="E11" s="270"/>
      <c r="F11" s="278"/>
      <c r="G11" s="271"/>
    </row>
    <row r="12" spans="1:7" ht="12.75">
      <c r="A12" s="279"/>
      <c r="B12" s="938" t="str">
        <f>Planilha!D12</f>
        <v> E EDIFÍCIO MULTIUSUÁRIO DO IGM / FIOCRUZ-BA</v>
      </c>
      <c r="C12" s="268"/>
      <c r="D12" s="269"/>
      <c r="E12" s="269"/>
      <c r="F12" s="269"/>
      <c r="G12" s="269"/>
    </row>
    <row r="13" spans="1:7" ht="12.75">
      <c r="A13" s="1" t="s">
        <v>101</v>
      </c>
      <c r="B13" s="273">
        <f>Planilha!D13</f>
        <v>0</v>
      </c>
      <c r="C13" s="268"/>
      <c r="D13" s="269"/>
      <c r="E13" s="270"/>
      <c r="F13" s="270"/>
      <c r="G13" s="271"/>
    </row>
    <row r="14" spans="1:7" ht="12.75">
      <c r="A14" s="167" t="s">
        <v>61</v>
      </c>
      <c r="B14" s="267" t="str">
        <f>Planilha!D14</f>
        <v>IGM</v>
      </c>
      <c r="C14" s="268"/>
      <c r="D14" s="269"/>
      <c r="E14" s="270"/>
      <c r="F14" s="270"/>
      <c r="G14" s="271"/>
    </row>
    <row r="15" ht="13.5" thickBot="1"/>
    <row r="16" spans="1:7" ht="13.5" thickBot="1">
      <c r="A16" s="335" t="s">
        <v>155</v>
      </c>
      <c r="B16" s="336"/>
      <c r="C16" s="336"/>
      <c r="D16" s="336"/>
      <c r="E16" s="336"/>
      <c r="F16" s="336"/>
      <c r="G16" s="337"/>
    </row>
    <row r="17" spans="1:7" ht="13.5" thickBot="1">
      <c r="A17" s="338" t="s">
        <v>98</v>
      </c>
      <c r="B17" s="336" t="s">
        <v>3</v>
      </c>
      <c r="C17" s="340"/>
      <c r="D17" s="340"/>
      <c r="E17" s="340"/>
      <c r="F17" s="340"/>
      <c r="G17" s="341" t="s">
        <v>102</v>
      </c>
    </row>
    <row r="18" spans="1:8" ht="12.75">
      <c r="A18" s="342">
        <v>1</v>
      </c>
      <c r="B18" s="381" t="s">
        <v>103</v>
      </c>
      <c r="C18" s="343"/>
      <c r="D18" s="343"/>
      <c r="E18" s="344"/>
      <c r="F18" s="343"/>
      <c r="G18" s="414">
        <v>0.0019</v>
      </c>
      <c r="H18" s="895"/>
    </row>
    <row r="19" spans="1:8" ht="12.75">
      <c r="A19" s="453">
        <v>2</v>
      </c>
      <c r="B19" s="456" t="s">
        <v>134</v>
      </c>
      <c r="C19" s="260"/>
      <c r="D19" s="260"/>
      <c r="E19" s="457"/>
      <c r="F19" s="260"/>
      <c r="G19" s="455">
        <v>0.0345</v>
      </c>
      <c r="H19" s="895"/>
    </row>
    <row r="20" spans="1:8" ht="12.75">
      <c r="A20" s="462">
        <v>3</v>
      </c>
      <c r="B20" s="452"/>
      <c r="C20" s="461" t="s">
        <v>168</v>
      </c>
      <c r="D20" s="343"/>
      <c r="E20" s="459"/>
      <c r="F20" s="460"/>
      <c r="G20" s="414">
        <v>0.0133</v>
      </c>
      <c r="H20" s="895"/>
    </row>
    <row r="21" spans="1:8" ht="12.75">
      <c r="A21" s="453">
        <v>4</v>
      </c>
      <c r="B21" s="365" t="s">
        <v>104</v>
      </c>
      <c r="C21" s="365"/>
      <c r="D21" s="365"/>
      <c r="E21" s="458"/>
      <c r="F21" s="365"/>
      <c r="G21" s="368">
        <f>C31</f>
        <v>0.0365</v>
      </c>
      <c r="H21" s="895"/>
    </row>
    <row r="22" spans="1:8" ht="13.5" thickBot="1">
      <c r="A22" s="454">
        <v>5</v>
      </c>
      <c r="B22" s="345" t="s">
        <v>136</v>
      </c>
      <c r="C22" s="345"/>
      <c r="D22" s="345"/>
      <c r="E22" s="346"/>
      <c r="F22" s="345"/>
      <c r="G22" s="415">
        <v>0.0511</v>
      </c>
      <c r="H22" s="895"/>
    </row>
    <row r="24" ht="13.5" thickBot="1"/>
    <row r="25" spans="1:7" ht="13.5" thickBot="1">
      <c r="A25" s="335" t="s">
        <v>105</v>
      </c>
      <c r="B25" s="336"/>
      <c r="C25" s="336"/>
      <c r="D25" s="336"/>
      <c r="E25" s="336"/>
      <c r="F25" s="336"/>
      <c r="G25" s="337"/>
    </row>
    <row r="26" spans="1:7" ht="13.5" thickBot="1">
      <c r="A26" s="348" t="s">
        <v>108</v>
      </c>
      <c r="B26" s="347"/>
      <c r="C26" s="348" t="s">
        <v>109</v>
      </c>
      <c r="D26" s="336" t="s">
        <v>110</v>
      </c>
      <c r="E26" s="336"/>
      <c r="F26" s="336"/>
      <c r="G26" s="337"/>
    </row>
    <row r="27" spans="1:7" ht="13.5" thickBot="1">
      <c r="A27" s="350" t="s">
        <v>128</v>
      </c>
      <c r="B27" s="349"/>
      <c r="C27" s="416">
        <v>3</v>
      </c>
      <c r="D27" s="336" t="s">
        <v>111</v>
      </c>
      <c r="E27" s="336"/>
      <c r="F27" s="336"/>
      <c r="G27" s="337"/>
    </row>
    <row r="28" spans="1:7" ht="13.5" thickBot="1">
      <c r="A28" s="350" t="s">
        <v>106</v>
      </c>
      <c r="B28" s="349"/>
      <c r="C28" s="416">
        <v>0.65</v>
      </c>
      <c r="D28" s="336" t="s">
        <v>111</v>
      </c>
      <c r="E28" s="336"/>
      <c r="F28" s="336"/>
      <c r="G28" s="337"/>
    </row>
    <row r="29" spans="1:7" ht="13.5" thickBot="1">
      <c r="A29" s="350" t="s">
        <v>107</v>
      </c>
      <c r="B29" s="349"/>
      <c r="C29" s="447"/>
      <c r="D29" s="463" t="s">
        <v>169</v>
      </c>
      <c r="E29" s="340"/>
      <c r="F29" s="340"/>
      <c r="G29" s="351"/>
    </row>
    <row r="30" spans="1:7" ht="13.5" thickBot="1">
      <c r="A30" s="497" t="s">
        <v>178</v>
      </c>
      <c r="B30" s="349"/>
      <c r="C30" s="447"/>
      <c r="D30" s="463" t="s">
        <v>184</v>
      </c>
      <c r="E30" s="340"/>
      <c r="F30" s="340"/>
      <c r="G30" s="351"/>
    </row>
    <row r="31" spans="1:7" ht="13.5" thickBot="1">
      <c r="A31" s="352" t="s">
        <v>7</v>
      </c>
      <c r="B31" s="353"/>
      <c r="C31" s="354">
        <f>SUM(C27:C30)/100</f>
        <v>0.0365</v>
      </c>
      <c r="D31" s="352"/>
      <c r="E31" s="353"/>
      <c r="F31" s="353"/>
      <c r="G31" s="355"/>
    </row>
    <row r="33" ht="13.5" thickBot="1"/>
    <row r="34" spans="1:7" ht="13.5" thickBot="1">
      <c r="A34" s="356" t="s">
        <v>156</v>
      </c>
      <c r="B34" s="357"/>
      <c r="C34" s="357"/>
      <c r="D34" s="357"/>
      <c r="E34" s="357"/>
      <c r="F34" s="357"/>
      <c r="G34" s="358"/>
    </row>
    <row r="35" spans="1:7" ht="13.5" thickBot="1">
      <c r="A35" s="359" t="s">
        <v>98</v>
      </c>
      <c r="B35" s="339"/>
      <c r="C35" s="332" t="s">
        <v>3</v>
      </c>
      <c r="D35" s="351"/>
      <c r="E35" s="360" t="s">
        <v>112</v>
      </c>
      <c r="F35" s="340"/>
      <c r="G35" s="361" t="s">
        <v>102</v>
      </c>
    </row>
    <row r="36" spans="1:7" ht="12.75">
      <c r="A36" s="326" t="s">
        <v>113</v>
      </c>
      <c r="B36" s="339"/>
      <c r="C36" s="331" t="s">
        <v>114</v>
      </c>
      <c r="D36" s="362"/>
      <c r="E36" s="363">
        <f>Planilha!I560</f>
        <v>1390786.94</v>
      </c>
      <c r="F36" s="339"/>
      <c r="G36" s="364" t="s">
        <v>122</v>
      </c>
    </row>
    <row r="37" spans="1:7" ht="12.75">
      <c r="A37" s="327" t="s">
        <v>115</v>
      </c>
      <c r="B37" s="365"/>
      <c r="C37" s="329" t="s">
        <v>103</v>
      </c>
      <c r="D37" s="366"/>
      <c r="E37" s="449" t="s">
        <v>122</v>
      </c>
      <c r="F37" s="408"/>
      <c r="G37" s="368">
        <f>G18</f>
        <v>0.0019</v>
      </c>
    </row>
    <row r="38" spans="1:7" ht="12.75">
      <c r="A38" s="327" t="s">
        <v>116</v>
      </c>
      <c r="B38" s="365"/>
      <c r="C38" s="329" t="s">
        <v>134</v>
      </c>
      <c r="D38" s="365"/>
      <c r="E38" s="450" t="s">
        <v>122</v>
      </c>
      <c r="F38" s="451"/>
      <c r="G38" s="448">
        <f>G19</f>
        <v>0.0345</v>
      </c>
    </row>
    <row r="39" spans="1:7" ht="12.75">
      <c r="A39" s="327" t="s">
        <v>117</v>
      </c>
      <c r="B39" s="365"/>
      <c r="C39" s="329" t="s">
        <v>168</v>
      </c>
      <c r="D39" s="365"/>
      <c r="E39" s="450" t="s">
        <v>122</v>
      </c>
      <c r="F39" s="451"/>
      <c r="G39" s="448">
        <f>G20</f>
        <v>0.0133</v>
      </c>
    </row>
    <row r="40" spans="1:7" ht="12.75">
      <c r="A40" s="327" t="s">
        <v>118</v>
      </c>
      <c r="B40" s="970" t="s">
        <v>104</v>
      </c>
      <c r="C40" s="971"/>
      <c r="D40" s="972"/>
      <c r="E40" s="367" t="s">
        <v>122</v>
      </c>
      <c r="F40" s="365"/>
      <c r="G40" s="368">
        <f>G21</f>
        <v>0.0365</v>
      </c>
    </row>
    <row r="41" spans="1:7" ht="12.75">
      <c r="A41" s="327" t="s">
        <v>119</v>
      </c>
      <c r="B41" s="343"/>
      <c r="C41" s="329" t="s">
        <v>153</v>
      </c>
      <c r="D41" s="369"/>
      <c r="E41" s="370" t="s">
        <v>122</v>
      </c>
      <c r="F41" s="343"/>
      <c r="G41" s="368">
        <f>G22</f>
        <v>0.0511</v>
      </c>
    </row>
    <row r="42" spans="1:9" ht="12.75">
      <c r="A42" s="327" t="s">
        <v>135</v>
      </c>
      <c r="B42" s="343"/>
      <c r="C42" s="329" t="s">
        <v>123</v>
      </c>
      <c r="D42" s="369"/>
      <c r="E42" s="370">
        <f>Planilha!I560+Planilha!I571</f>
        <v>1593424.6</v>
      </c>
      <c r="F42" s="343"/>
      <c r="G42" s="371" t="s">
        <v>122</v>
      </c>
      <c r="I42" s="377"/>
    </row>
    <row r="43" spans="1:7" ht="13.5" thickBot="1">
      <c r="A43" s="328" t="s">
        <v>172</v>
      </c>
      <c r="B43" s="345"/>
      <c r="C43" s="330" t="s">
        <v>148</v>
      </c>
      <c r="D43" s="372"/>
      <c r="E43" s="373" t="s">
        <v>122</v>
      </c>
      <c r="F43" s="345"/>
      <c r="G43" s="376">
        <f>IF(E36=0,0,(((1+G22)*(1+G18)*(1+G19)*(1+G20)/(1-G21))-1))</f>
        <v>0.1457</v>
      </c>
    </row>
    <row r="45" ht="12.75">
      <c r="E45" s="378"/>
    </row>
  </sheetData>
  <sheetProtection password="8C31" sheet="1"/>
  <mergeCells count="1">
    <mergeCell ref="B40:D40"/>
  </mergeCells>
  <printOptions/>
  <pageMargins left="0.787401575" right="0.787401575" top="0.984251969" bottom="0.984251969" header="0.492125985" footer="0.49212598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5:IK72"/>
  <sheetViews>
    <sheetView showGridLines="0" showZeros="0" zoomScalePageLayoutView="0" workbookViewId="0" topLeftCell="A1">
      <selection activeCell="H9" sqref="H9"/>
    </sheetView>
  </sheetViews>
  <sheetFormatPr defaultColWidth="11.421875" defaultRowHeight="15" customHeight="1"/>
  <cols>
    <col min="1" max="1" width="3.00390625" style="170" customWidth="1"/>
    <col min="2" max="2" width="5.28125" style="171" customWidth="1"/>
    <col min="3" max="3" width="18.421875" style="172" customWidth="1"/>
    <col min="4" max="53" width="1.28515625" style="172" customWidth="1"/>
    <col min="54" max="54" width="0.71875" style="172" hidden="1" customWidth="1"/>
    <col min="55" max="62" width="0.85546875" style="172" hidden="1" customWidth="1"/>
    <col min="63" max="64" width="0.71875" style="172" hidden="1" customWidth="1"/>
    <col min="65" max="72" width="0.85546875" style="172" hidden="1" customWidth="1"/>
    <col min="73" max="74" width="0.71875" style="172" hidden="1" customWidth="1"/>
    <col min="75" max="82" width="0.85546875" style="172" hidden="1" customWidth="1"/>
    <col min="83" max="84" width="0.71875" style="172" hidden="1" customWidth="1"/>
    <col min="85" max="92" width="0.85546875" style="172" hidden="1" customWidth="1"/>
    <col min="93" max="94" width="0.71875" style="172" hidden="1" customWidth="1"/>
    <col min="95" max="102" width="0.85546875" style="172" hidden="1" customWidth="1"/>
    <col min="103" max="104" width="0.71875" style="172" hidden="1" customWidth="1"/>
    <col min="105" max="112" width="0.85546875" style="172" hidden="1" customWidth="1"/>
    <col min="113" max="114" width="0.71875" style="172" hidden="1" customWidth="1"/>
    <col min="115" max="122" width="0.85546875" style="172" hidden="1" customWidth="1"/>
    <col min="123" max="124" width="0.71875" style="172" hidden="1" customWidth="1"/>
    <col min="125" max="132" width="0.85546875" style="172" hidden="1" customWidth="1"/>
    <col min="133" max="134" width="0.71875" style="172" hidden="1" customWidth="1"/>
    <col min="135" max="142" width="0.85546875" style="172" hidden="1" customWidth="1"/>
    <col min="143" max="144" width="0.71875" style="172" hidden="1" customWidth="1"/>
    <col min="145" max="152" width="0.85546875" style="172" hidden="1" customWidth="1"/>
    <col min="153" max="154" width="0.71875" style="172" hidden="1" customWidth="1"/>
    <col min="155" max="162" width="0.85546875" style="172" hidden="1" customWidth="1"/>
    <col min="163" max="164" width="0.71875" style="172" hidden="1" customWidth="1"/>
    <col min="165" max="172" width="0.85546875" style="172" hidden="1" customWidth="1"/>
    <col min="173" max="174" width="0.71875" style="172" hidden="1" customWidth="1"/>
    <col min="175" max="182" width="0.85546875" style="172" hidden="1" customWidth="1"/>
    <col min="183" max="184" width="0.71875" style="172" hidden="1" customWidth="1"/>
    <col min="185" max="192" width="0.85546875" style="172" hidden="1" customWidth="1"/>
    <col min="193" max="194" width="0.71875" style="172" hidden="1" customWidth="1"/>
    <col min="195" max="202" width="0.85546875" style="172" hidden="1" customWidth="1"/>
    <col min="203" max="204" width="0.71875" style="172" hidden="1" customWidth="1"/>
    <col min="205" max="212" width="0.85546875" style="172" hidden="1" customWidth="1"/>
    <col min="213" max="214" width="0.71875" style="172" hidden="1" customWidth="1"/>
    <col min="215" max="222" width="0.85546875" style="172" hidden="1" customWidth="1"/>
    <col min="223" max="224" width="0.71875" style="172" hidden="1" customWidth="1"/>
    <col min="225" max="232" width="0.85546875" style="172" hidden="1" customWidth="1"/>
    <col min="233" max="234" width="0.71875" style="172" hidden="1" customWidth="1"/>
    <col min="235" max="242" width="0.85546875" style="172" hidden="1" customWidth="1"/>
    <col min="243" max="243" width="3.421875" style="172" hidden="1" customWidth="1"/>
    <col min="244" max="244" width="10.8515625" style="172" customWidth="1"/>
    <col min="245" max="16384" width="11.421875" style="172" customWidth="1"/>
  </cols>
  <sheetData>
    <row r="2" ht="13.5" customHeight="1"/>
    <row r="3" ht="15.75" customHeight="1"/>
    <row r="4" ht="13.5" customHeight="1"/>
    <row r="5" spans="3:243" ht="13.5" customHeight="1">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row>
    <row r="6" spans="3:243" ht="15.75" customHeight="1">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row>
    <row r="7" spans="3:243" ht="13.5" customHeight="1">
      <c r="C7" s="973"/>
      <c r="D7" s="974"/>
      <c r="E7" s="974"/>
      <c r="F7" s="974"/>
      <c r="G7" s="974"/>
      <c r="H7" s="974"/>
      <c r="I7" s="974"/>
      <c r="J7" s="974"/>
      <c r="K7" s="974"/>
      <c r="L7" s="974"/>
      <c r="M7" s="974"/>
      <c r="N7" s="974"/>
      <c r="O7" s="974"/>
      <c r="P7" s="974"/>
      <c r="Q7" s="974"/>
      <c r="R7" s="974"/>
      <c r="S7" s="974"/>
      <c r="T7" s="974"/>
      <c r="U7" s="974"/>
      <c r="V7" s="974"/>
      <c r="W7" s="974"/>
      <c r="X7" s="974"/>
      <c r="Y7" s="974"/>
      <c r="Z7" s="974"/>
      <c r="AA7" s="964"/>
      <c r="AB7" s="964"/>
      <c r="AC7" s="964"/>
      <c r="AD7" s="964"/>
      <c r="AE7" s="964"/>
      <c r="AF7" s="964"/>
      <c r="AG7" s="964"/>
      <c r="AH7" s="964"/>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c r="HR7" s="173"/>
      <c r="HS7" s="173"/>
      <c r="HT7" s="173"/>
      <c r="HU7" s="173"/>
      <c r="HV7" s="173"/>
      <c r="HW7" s="173"/>
      <c r="HX7" s="173"/>
      <c r="HY7" s="173"/>
      <c r="HZ7" s="173"/>
      <c r="IA7" s="173"/>
      <c r="IB7" s="173"/>
      <c r="IC7" s="173"/>
      <c r="ID7" s="173"/>
      <c r="IE7" s="173"/>
      <c r="IF7" s="173"/>
      <c r="IG7" s="173"/>
      <c r="IH7" s="173"/>
      <c r="II7" s="173"/>
    </row>
    <row r="8" spans="3:243" ht="15" customHeight="1">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row>
    <row r="9" spans="1:244" ht="12.75">
      <c r="A9" s="611" t="s">
        <v>1211</v>
      </c>
      <c r="B9" s="174"/>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c r="DR9" s="175"/>
      <c r="DS9" s="175"/>
      <c r="DT9" s="175"/>
      <c r="DU9" s="175"/>
      <c r="DV9" s="175"/>
      <c r="DW9" s="175"/>
      <c r="DX9" s="175"/>
      <c r="DY9" s="175"/>
      <c r="DZ9" s="175"/>
      <c r="EA9" s="175"/>
      <c r="EB9" s="175"/>
      <c r="EC9" s="175"/>
      <c r="ED9" s="175"/>
      <c r="EE9" s="175"/>
      <c r="EF9" s="175"/>
      <c r="EG9" s="175"/>
      <c r="EH9" s="175"/>
      <c r="EI9" s="175"/>
      <c r="EJ9" s="175"/>
      <c r="EK9" s="175"/>
      <c r="EL9" s="175"/>
      <c r="EM9" s="175"/>
      <c r="EN9" s="175"/>
      <c r="EO9" s="175"/>
      <c r="EP9" s="175"/>
      <c r="EQ9" s="175"/>
      <c r="ER9" s="175"/>
      <c r="ES9" s="175"/>
      <c r="ET9" s="175"/>
      <c r="EU9" s="175"/>
      <c r="EV9" s="175"/>
      <c r="EW9" s="175"/>
      <c r="EX9" s="175"/>
      <c r="EY9" s="175"/>
      <c r="EZ9" s="175"/>
      <c r="FA9" s="175"/>
      <c r="FB9" s="175"/>
      <c r="FC9" s="175"/>
      <c r="FD9" s="175"/>
      <c r="FE9" s="175"/>
      <c r="FF9" s="175"/>
      <c r="FG9" s="175"/>
      <c r="FH9" s="175"/>
      <c r="FI9" s="175"/>
      <c r="FJ9" s="175"/>
      <c r="FK9" s="175"/>
      <c r="FL9" s="175"/>
      <c r="FM9" s="175"/>
      <c r="FN9" s="175"/>
      <c r="FO9" s="175"/>
      <c r="FP9" s="175"/>
      <c r="FQ9" s="175"/>
      <c r="FR9" s="175"/>
      <c r="FS9" s="175"/>
      <c r="FT9" s="175"/>
      <c r="FU9" s="175"/>
      <c r="FV9" s="175"/>
      <c r="FW9" s="175"/>
      <c r="FX9" s="175"/>
      <c r="FY9" s="175"/>
      <c r="FZ9" s="175"/>
      <c r="GA9" s="175"/>
      <c r="GB9" s="175"/>
      <c r="GC9" s="175"/>
      <c r="GD9" s="175"/>
      <c r="GE9" s="175"/>
      <c r="GF9" s="175"/>
      <c r="GG9" s="175"/>
      <c r="GH9" s="175"/>
      <c r="GI9" s="175"/>
      <c r="GJ9" s="175"/>
      <c r="GK9" s="175"/>
      <c r="GL9" s="175"/>
      <c r="GM9" s="175"/>
      <c r="GN9" s="175"/>
      <c r="GO9" s="175"/>
      <c r="GP9" s="175"/>
      <c r="GQ9" s="175"/>
      <c r="GR9" s="175"/>
      <c r="GS9" s="175"/>
      <c r="GT9" s="175"/>
      <c r="GU9" s="175"/>
      <c r="GV9" s="175"/>
      <c r="GW9" s="175"/>
      <c r="GX9" s="175"/>
      <c r="GY9" s="175"/>
      <c r="GZ9" s="175"/>
      <c r="HA9" s="175"/>
      <c r="HB9" s="175"/>
      <c r="HC9" s="175"/>
      <c r="HD9" s="175"/>
      <c r="HE9" s="175"/>
      <c r="HF9" s="175"/>
      <c r="HG9" s="175"/>
      <c r="HH9" s="175"/>
      <c r="HI9" s="175"/>
      <c r="HJ9" s="175"/>
      <c r="HK9" s="175"/>
      <c r="HL9" s="175"/>
      <c r="HM9" s="175"/>
      <c r="HN9" s="175"/>
      <c r="HO9" s="175"/>
      <c r="HP9" s="175"/>
      <c r="HQ9" s="175"/>
      <c r="HR9" s="175"/>
      <c r="HS9" s="175"/>
      <c r="HT9" s="175"/>
      <c r="HU9" s="175"/>
      <c r="HV9" s="175"/>
      <c r="HW9" s="175"/>
      <c r="HX9" s="175"/>
      <c r="HY9" s="175"/>
      <c r="HZ9" s="175"/>
      <c r="IA9" s="175"/>
      <c r="IB9" s="175"/>
      <c r="IC9" s="175"/>
      <c r="ID9" s="175"/>
      <c r="IE9" s="175"/>
      <c r="IF9" s="175"/>
      <c r="IG9" s="175"/>
      <c r="IH9" s="175"/>
      <c r="II9" s="175"/>
      <c r="IJ9" s="176"/>
    </row>
    <row r="10" spans="1:244" ht="9">
      <c r="A10" s="177"/>
      <c r="B10" s="178"/>
      <c r="C10" s="179"/>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c r="DQ10" s="180"/>
      <c r="DR10" s="180"/>
      <c r="DS10" s="180"/>
      <c r="DT10" s="180"/>
      <c r="DU10" s="180"/>
      <c r="DV10" s="180"/>
      <c r="DW10" s="180"/>
      <c r="DX10" s="180"/>
      <c r="DY10" s="180"/>
      <c r="DZ10" s="180"/>
      <c r="EA10" s="180"/>
      <c r="EB10" s="180"/>
      <c r="EC10" s="180"/>
      <c r="ED10" s="180"/>
      <c r="EE10" s="180"/>
      <c r="EF10" s="180"/>
      <c r="EG10" s="180"/>
      <c r="EH10" s="180"/>
      <c r="EI10" s="180"/>
      <c r="EJ10" s="180"/>
      <c r="EK10" s="180"/>
      <c r="EL10" s="180"/>
      <c r="EM10" s="180"/>
      <c r="EN10" s="180"/>
      <c r="EO10" s="180"/>
      <c r="EP10" s="180"/>
      <c r="EQ10" s="180"/>
      <c r="ER10" s="180"/>
      <c r="ES10" s="180"/>
      <c r="ET10" s="180"/>
      <c r="EU10" s="180"/>
      <c r="EV10" s="180"/>
      <c r="EW10" s="180"/>
      <c r="EX10" s="180"/>
      <c r="EY10" s="180"/>
      <c r="EZ10" s="180"/>
      <c r="FA10" s="180"/>
      <c r="FB10" s="180"/>
      <c r="FC10" s="180"/>
      <c r="FD10" s="180"/>
      <c r="FE10" s="180"/>
      <c r="FF10" s="180"/>
      <c r="FG10" s="180"/>
      <c r="FH10" s="180"/>
      <c r="FI10" s="180"/>
      <c r="FJ10" s="180"/>
      <c r="FK10" s="180"/>
      <c r="FL10" s="180"/>
      <c r="FM10" s="180"/>
      <c r="FN10" s="180"/>
      <c r="FO10" s="180"/>
      <c r="FP10" s="180"/>
      <c r="FQ10" s="180"/>
      <c r="FR10" s="180"/>
      <c r="FS10" s="180"/>
      <c r="FT10" s="180"/>
      <c r="FU10" s="180"/>
      <c r="FV10" s="180"/>
      <c r="FW10" s="180"/>
      <c r="FX10" s="180"/>
      <c r="FY10" s="180"/>
      <c r="FZ10" s="180"/>
      <c r="GA10" s="180"/>
      <c r="GB10" s="180"/>
      <c r="GC10" s="180"/>
      <c r="GD10" s="180"/>
      <c r="GE10" s="180"/>
      <c r="GF10" s="180"/>
      <c r="GG10" s="180"/>
      <c r="GH10" s="180"/>
      <c r="GI10" s="180"/>
      <c r="GJ10" s="180"/>
      <c r="GK10" s="180"/>
      <c r="GL10" s="180"/>
      <c r="GM10" s="180"/>
      <c r="GN10" s="180"/>
      <c r="GO10" s="180"/>
      <c r="GP10" s="180"/>
      <c r="GQ10" s="180"/>
      <c r="GR10" s="180"/>
      <c r="GS10" s="180"/>
      <c r="GT10" s="180"/>
      <c r="GU10" s="180"/>
      <c r="GV10" s="180"/>
      <c r="GW10" s="180"/>
      <c r="GX10" s="180"/>
      <c r="GY10" s="180"/>
      <c r="GZ10" s="180"/>
      <c r="HA10" s="180"/>
      <c r="HB10" s="180"/>
      <c r="HC10" s="180"/>
      <c r="HD10" s="180"/>
      <c r="HE10" s="180"/>
      <c r="HF10" s="180"/>
      <c r="HG10" s="180"/>
      <c r="HH10" s="180"/>
      <c r="HI10" s="180"/>
      <c r="HJ10" s="180"/>
      <c r="HK10" s="180"/>
      <c r="HL10" s="180"/>
      <c r="HM10" s="180"/>
      <c r="HN10" s="180"/>
      <c r="HO10" s="180"/>
      <c r="HP10" s="180"/>
      <c r="HQ10" s="180"/>
      <c r="HR10" s="180"/>
      <c r="HS10" s="180"/>
      <c r="HT10" s="180"/>
      <c r="HU10" s="180"/>
      <c r="HV10" s="180"/>
      <c r="HW10" s="180"/>
      <c r="HX10" s="180"/>
      <c r="HY10" s="180"/>
      <c r="HZ10" s="180"/>
      <c r="IA10" s="180"/>
      <c r="IB10" s="180"/>
      <c r="IC10" s="180"/>
      <c r="ID10" s="180"/>
      <c r="IE10" s="180"/>
      <c r="IF10" s="180"/>
      <c r="IG10" s="180"/>
      <c r="IH10" s="180"/>
      <c r="II10" s="180"/>
      <c r="IJ10" s="181"/>
    </row>
    <row r="11" spans="1:244" ht="12.75">
      <c r="A11" s="405" t="s">
        <v>60</v>
      </c>
      <c r="B11" s="178"/>
      <c r="C11" s="733" t="str">
        <f>Planilha!D10</f>
        <v>OBRA PARA RENOVAÇÃO DOS SISTEMAS DE VENTILAÇÃO, REFRIGERAÇÃO E CLIMATIZAÇÃO DOS</v>
      </c>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c r="FY11" s="180"/>
      <c r="FZ11" s="180"/>
      <c r="GA11" s="180"/>
      <c r="GB11" s="180"/>
      <c r="GC11" s="180"/>
      <c r="GD11" s="180"/>
      <c r="GE11" s="180"/>
      <c r="GF11" s="180"/>
      <c r="GG11" s="180"/>
      <c r="GH11" s="180"/>
      <c r="GI11" s="180"/>
      <c r="GJ11" s="180"/>
      <c r="GK11" s="180"/>
      <c r="GL11" s="180"/>
      <c r="GM11" s="180"/>
      <c r="GN11" s="180"/>
      <c r="GO11" s="180"/>
      <c r="GP11" s="180"/>
      <c r="GQ11" s="180"/>
      <c r="GR11" s="180"/>
      <c r="GS11" s="180"/>
      <c r="GT11" s="180"/>
      <c r="GU11" s="180"/>
      <c r="GV11" s="180"/>
      <c r="GW11" s="180"/>
      <c r="GX11" s="180"/>
      <c r="GY11" s="180"/>
      <c r="GZ11" s="180"/>
      <c r="HA11" s="180"/>
      <c r="HB11" s="180"/>
      <c r="HC11" s="180"/>
      <c r="HD11" s="180"/>
      <c r="HE11" s="180"/>
      <c r="HF11" s="180"/>
      <c r="HG11" s="180"/>
      <c r="HH11" s="180"/>
      <c r="HI11" s="180"/>
      <c r="HJ11" s="180"/>
      <c r="HK11" s="180"/>
      <c r="HL11" s="180"/>
      <c r="HM11" s="180"/>
      <c r="HN11" s="180"/>
      <c r="HO11" s="180"/>
      <c r="HP11" s="180"/>
      <c r="HQ11" s="180"/>
      <c r="HR11" s="180"/>
      <c r="HS11" s="180"/>
      <c r="HT11" s="180"/>
      <c r="HU11" s="180"/>
      <c r="HV11" s="180"/>
      <c r="HW11" s="180"/>
      <c r="HX11" s="180"/>
      <c r="HY11" s="180"/>
      <c r="HZ11" s="180"/>
      <c r="IA11" s="180"/>
      <c r="IB11" s="180"/>
      <c r="IC11" s="180"/>
      <c r="ID11" s="180"/>
      <c r="IE11" s="180"/>
      <c r="IF11" s="180"/>
      <c r="IG11" s="180"/>
      <c r="IH11" s="180"/>
      <c r="II11" s="180"/>
      <c r="IJ11" s="271">
        <f>Planilha!I10</f>
        <v>0</v>
      </c>
    </row>
    <row r="12" spans="1:244" ht="12.75">
      <c r="A12" s="177"/>
      <c r="B12" s="178"/>
      <c r="C12" s="733" t="str">
        <f>Planilha!D11</f>
        <v> PAVILHÕES ALUIZIO PRATA, ÍTALO SHERLOCK, LAIN CARVALHO, LASP, APOIO À PESQUISA</v>
      </c>
      <c r="D12" s="180"/>
      <c r="E12" s="180"/>
      <c r="F12" s="180"/>
      <c r="G12" s="180"/>
      <c r="H12" s="180"/>
      <c r="I12" s="180"/>
      <c r="J12" s="180"/>
      <c r="K12" s="180"/>
      <c r="L12" s="180"/>
      <c r="M12" s="180"/>
      <c r="N12" s="180"/>
      <c r="O12" s="180"/>
      <c r="P12" s="180"/>
      <c r="Q12" s="180"/>
      <c r="R12" s="180"/>
      <c r="S12" s="180"/>
      <c r="T12" s="180"/>
      <c r="U12" s="180"/>
      <c r="V12" s="180"/>
      <c r="W12" s="180"/>
      <c r="X12" s="182"/>
      <c r="Y12" s="182"/>
      <c r="Z12" s="182"/>
      <c r="AA12" s="182"/>
      <c r="AB12" s="182"/>
      <c r="AC12" s="182"/>
      <c r="AD12" s="182"/>
      <c r="AE12" s="182"/>
      <c r="AF12" s="182"/>
      <c r="AG12" s="182"/>
      <c r="AH12" s="183"/>
      <c r="AI12" s="183"/>
      <c r="AJ12" s="183"/>
      <c r="AK12" s="183"/>
      <c r="AL12" s="183"/>
      <c r="AM12" s="183"/>
      <c r="AN12" s="183"/>
      <c r="AO12" s="183"/>
      <c r="AP12" s="183"/>
      <c r="AQ12" s="183"/>
      <c r="AR12" s="180"/>
      <c r="AS12" s="180"/>
      <c r="AT12" s="180"/>
      <c r="AU12" s="180"/>
      <c r="AV12" s="180"/>
      <c r="AW12" s="180"/>
      <c r="AX12" s="180"/>
      <c r="AY12" s="180"/>
      <c r="AZ12" s="180"/>
      <c r="BA12" s="180"/>
      <c r="BB12" s="183"/>
      <c r="BC12" s="183"/>
      <c r="BD12" s="183"/>
      <c r="BE12" s="183"/>
      <c r="BF12" s="183"/>
      <c r="BG12" s="183"/>
      <c r="BH12" s="183"/>
      <c r="BI12" s="183"/>
      <c r="BJ12" s="183"/>
      <c r="BK12" s="183"/>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c r="FV12" s="180"/>
      <c r="FW12" s="180"/>
      <c r="FX12" s="180"/>
      <c r="FY12" s="180"/>
      <c r="FZ12" s="180"/>
      <c r="GA12" s="180"/>
      <c r="GB12" s="180"/>
      <c r="GC12" s="180"/>
      <c r="GD12" s="180"/>
      <c r="GE12" s="180"/>
      <c r="GF12" s="180"/>
      <c r="GG12" s="180"/>
      <c r="GH12" s="180"/>
      <c r="GI12" s="180"/>
      <c r="GJ12" s="180"/>
      <c r="GK12" s="180"/>
      <c r="GL12" s="180"/>
      <c r="GM12" s="180"/>
      <c r="GN12" s="180"/>
      <c r="GO12" s="180"/>
      <c r="GP12" s="180"/>
      <c r="GQ12" s="180"/>
      <c r="GR12" s="180"/>
      <c r="GS12" s="180"/>
      <c r="GT12" s="180"/>
      <c r="GU12" s="180"/>
      <c r="GV12" s="180"/>
      <c r="GW12" s="180"/>
      <c r="GX12" s="180"/>
      <c r="GY12" s="180"/>
      <c r="GZ12" s="180"/>
      <c r="HA12" s="180"/>
      <c r="HB12" s="180"/>
      <c r="HC12" s="180"/>
      <c r="HD12" s="180"/>
      <c r="HE12" s="180"/>
      <c r="HF12" s="180"/>
      <c r="HG12" s="180"/>
      <c r="HH12" s="180"/>
      <c r="HI12" s="180"/>
      <c r="HJ12" s="180"/>
      <c r="HK12" s="180"/>
      <c r="HL12" s="180"/>
      <c r="HM12" s="180"/>
      <c r="HN12" s="180"/>
      <c r="HO12" s="180"/>
      <c r="HP12" s="180"/>
      <c r="HQ12" s="180"/>
      <c r="HR12" s="180"/>
      <c r="HS12" s="180"/>
      <c r="HT12" s="180"/>
      <c r="HU12" s="180"/>
      <c r="HV12" s="180"/>
      <c r="HW12" s="180"/>
      <c r="HX12" s="180"/>
      <c r="HY12" s="180"/>
      <c r="HZ12" s="180"/>
      <c r="IA12" s="180"/>
      <c r="IB12" s="180"/>
      <c r="IC12" s="180"/>
      <c r="ID12" s="180"/>
      <c r="IE12" s="180"/>
      <c r="IF12" s="180"/>
      <c r="IG12" s="180"/>
      <c r="IH12" s="180"/>
      <c r="II12" s="180"/>
      <c r="IJ12" s="271">
        <f>Planilha!I11</f>
        <v>0</v>
      </c>
    </row>
    <row r="13" spans="1:244" ht="12">
      <c r="A13" s="177"/>
      <c r="B13" s="178"/>
      <c r="C13" s="733" t="str">
        <f>Planilha!D12</f>
        <v> E EDIFÍCIO MULTIUSUÁRIO DO IGM / FIOCRUZ-BA</v>
      </c>
      <c r="D13" s="180"/>
      <c r="E13" s="180"/>
      <c r="F13" s="180"/>
      <c r="G13" s="180"/>
      <c r="H13" s="180"/>
      <c r="I13" s="180"/>
      <c r="J13" s="180"/>
      <c r="K13" s="180"/>
      <c r="L13" s="180"/>
      <c r="M13" s="180"/>
      <c r="N13" s="180"/>
      <c r="O13" s="180"/>
      <c r="P13" s="180"/>
      <c r="Q13" s="180"/>
      <c r="R13" s="180"/>
      <c r="S13" s="180"/>
      <c r="T13" s="180"/>
      <c r="U13" s="180"/>
      <c r="V13" s="180"/>
      <c r="W13" s="180"/>
      <c r="X13" s="182"/>
      <c r="Y13" s="182"/>
      <c r="Z13" s="182"/>
      <c r="AA13" s="182"/>
      <c r="AB13" s="182"/>
      <c r="AC13" s="182"/>
      <c r="AD13" s="182"/>
      <c r="AE13" s="182"/>
      <c r="AF13" s="182"/>
      <c r="AG13" s="182"/>
      <c r="AH13" s="183"/>
      <c r="AI13" s="183"/>
      <c r="AJ13" s="183"/>
      <c r="AK13" s="183"/>
      <c r="AL13" s="183"/>
      <c r="AM13" s="183"/>
      <c r="AN13" s="183"/>
      <c r="AO13" s="183"/>
      <c r="AP13" s="183"/>
      <c r="AQ13" s="183"/>
      <c r="AR13" s="180"/>
      <c r="AS13" s="180"/>
      <c r="AT13" s="180"/>
      <c r="AU13" s="180"/>
      <c r="AV13" s="180"/>
      <c r="AW13" s="180"/>
      <c r="AX13" s="180"/>
      <c r="AY13" s="180"/>
      <c r="AZ13" s="180"/>
      <c r="BA13" s="180"/>
      <c r="BB13" s="183"/>
      <c r="BC13" s="183"/>
      <c r="BD13" s="183"/>
      <c r="BE13" s="183"/>
      <c r="BF13" s="183"/>
      <c r="BG13" s="183"/>
      <c r="BH13" s="183"/>
      <c r="BI13" s="183"/>
      <c r="BJ13" s="183"/>
      <c r="BK13" s="183"/>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c r="GC13" s="180"/>
      <c r="GD13" s="180"/>
      <c r="GE13" s="180"/>
      <c r="GF13" s="180"/>
      <c r="GG13" s="180"/>
      <c r="GH13" s="180"/>
      <c r="GI13" s="180"/>
      <c r="GJ13" s="180"/>
      <c r="GK13" s="180"/>
      <c r="GL13" s="180"/>
      <c r="GM13" s="180"/>
      <c r="GN13" s="180"/>
      <c r="GO13" s="180"/>
      <c r="GP13" s="180"/>
      <c r="GQ13" s="180"/>
      <c r="GR13" s="180"/>
      <c r="GS13" s="180"/>
      <c r="GT13" s="180"/>
      <c r="GU13" s="180"/>
      <c r="GV13" s="180"/>
      <c r="GW13" s="180"/>
      <c r="GX13" s="180"/>
      <c r="GY13" s="180"/>
      <c r="GZ13" s="180"/>
      <c r="HA13" s="180"/>
      <c r="HB13" s="180"/>
      <c r="HC13" s="180"/>
      <c r="HD13" s="180"/>
      <c r="HE13" s="180"/>
      <c r="HF13" s="180"/>
      <c r="HG13" s="180"/>
      <c r="HH13" s="180"/>
      <c r="HI13" s="180"/>
      <c r="HJ13" s="180"/>
      <c r="HK13" s="180"/>
      <c r="HL13" s="180"/>
      <c r="HM13" s="180"/>
      <c r="HN13" s="180"/>
      <c r="HO13" s="180"/>
      <c r="HP13" s="180"/>
      <c r="HQ13" s="180"/>
      <c r="HR13" s="180"/>
      <c r="HS13" s="180"/>
      <c r="HT13" s="180"/>
      <c r="HU13" s="180"/>
      <c r="HV13" s="180"/>
      <c r="HW13" s="180"/>
      <c r="HX13" s="180"/>
      <c r="HY13" s="180"/>
      <c r="HZ13" s="180"/>
      <c r="IA13" s="180"/>
      <c r="IB13" s="180"/>
      <c r="IC13" s="180"/>
      <c r="ID13" s="180"/>
      <c r="IE13" s="180"/>
      <c r="IF13" s="180"/>
      <c r="IG13" s="180"/>
      <c r="IH13" s="180"/>
      <c r="II13" s="180"/>
      <c r="IJ13" s="181"/>
    </row>
    <row r="14" spans="1:244" ht="12.75">
      <c r="A14" s="405" t="s">
        <v>101</v>
      </c>
      <c r="B14" s="178"/>
      <c r="C14" s="406">
        <f>Planilha!D13</f>
        <v>0</v>
      </c>
      <c r="D14" s="180"/>
      <c r="E14" s="180"/>
      <c r="F14" s="180"/>
      <c r="G14" s="180"/>
      <c r="H14" s="180"/>
      <c r="I14" s="180"/>
      <c r="J14" s="180"/>
      <c r="K14" s="180"/>
      <c r="L14" s="180"/>
      <c r="M14" s="180"/>
      <c r="N14" s="180"/>
      <c r="O14" s="180"/>
      <c r="P14" s="180"/>
      <c r="Q14" s="180"/>
      <c r="R14" s="180"/>
      <c r="S14" s="180"/>
      <c r="T14" s="180"/>
      <c r="U14" s="180"/>
      <c r="V14" s="180"/>
      <c r="W14" s="180"/>
      <c r="X14" s="182"/>
      <c r="Y14" s="182"/>
      <c r="Z14" s="182"/>
      <c r="AA14" s="182"/>
      <c r="AB14" s="182"/>
      <c r="AC14" s="182"/>
      <c r="AD14" s="182"/>
      <c r="AE14" s="182"/>
      <c r="AF14" s="182"/>
      <c r="AG14" s="182"/>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c r="FY14" s="180"/>
      <c r="FZ14" s="180"/>
      <c r="GA14" s="180"/>
      <c r="GB14" s="180"/>
      <c r="GC14" s="180"/>
      <c r="GD14" s="180"/>
      <c r="GE14" s="180"/>
      <c r="GF14" s="180"/>
      <c r="GG14" s="180"/>
      <c r="GH14" s="180"/>
      <c r="GI14" s="180"/>
      <c r="GJ14" s="180"/>
      <c r="GK14" s="180"/>
      <c r="GL14" s="180"/>
      <c r="GM14" s="180"/>
      <c r="GN14" s="180"/>
      <c r="GO14" s="180"/>
      <c r="GP14" s="180"/>
      <c r="GQ14" s="180"/>
      <c r="GR14" s="180"/>
      <c r="GS14" s="180"/>
      <c r="GT14" s="180"/>
      <c r="GU14" s="180"/>
      <c r="GV14" s="180"/>
      <c r="GW14" s="180"/>
      <c r="GX14" s="180"/>
      <c r="GY14" s="180"/>
      <c r="GZ14" s="180"/>
      <c r="HA14" s="180"/>
      <c r="HB14" s="180"/>
      <c r="HC14" s="180"/>
      <c r="HD14" s="180"/>
      <c r="HE14" s="180"/>
      <c r="HF14" s="180"/>
      <c r="HG14" s="180"/>
      <c r="HH14" s="180"/>
      <c r="HI14" s="180"/>
      <c r="HJ14" s="180"/>
      <c r="HK14" s="180"/>
      <c r="HL14" s="180"/>
      <c r="HM14" s="180"/>
      <c r="HN14" s="180"/>
      <c r="HO14" s="180"/>
      <c r="HP14" s="180"/>
      <c r="HQ14" s="180"/>
      <c r="HR14" s="180"/>
      <c r="HS14" s="180"/>
      <c r="HT14" s="180"/>
      <c r="HU14" s="180"/>
      <c r="HV14" s="180"/>
      <c r="HW14" s="180"/>
      <c r="HX14" s="180"/>
      <c r="HY14" s="180"/>
      <c r="HZ14" s="180"/>
      <c r="IA14" s="180"/>
      <c r="IB14" s="180"/>
      <c r="IC14" s="180"/>
      <c r="ID14" s="180"/>
      <c r="IE14" s="180"/>
      <c r="IF14" s="180"/>
      <c r="IG14" s="180"/>
      <c r="IH14" s="180"/>
      <c r="II14" s="180"/>
      <c r="IJ14" s="180"/>
    </row>
    <row r="15" spans="1:244" ht="12.75">
      <c r="A15" s="405" t="s">
        <v>61</v>
      </c>
      <c r="B15" s="178"/>
      <c r="C15" s="380" t="str">
        <f>Planilha!D14</f>
        <v>IGM</v>
      </c>
      <c r="D15" s="180"/>
      <c r="E15" s="180"/>
      <c r="F15" s="180"/>
      <c r="G15" s="180"/>
      <c r="H15" s="180"/>
      <c r="I15" s="180"/>
      <c r="J15" s="180"/>
      <c r="K15" s="180"/>
      <c r="L15" s="180"/>
      <c r="M15" s="180"/>
      <c r="N15" s="180"/>
      <c r="O15" s="180"/>
      <c r="P15" s="180"/>
      <c r="Q15" s="180"/>
      <c r="R15" s="180"/>
      <c r="S15" s="180"/>
      <c r="T15" s="180"/>
      <c r="U15" s="180"/>
      <c r="V15" s="180"/>
      <c r="W15" s="180"/>
      <c r="X15" s="182"/>
      <c r="Y15" s="182"/>
      <c r="Z15" s="182"/>
      <c r="AA15" s="182"/>
      <c r="AB15" s="182"/>
      <c r="AC15" s="182"/>
      <c r="AD15" s="182"/>
      <c r="AE15" s="182"/>
      <c r="AF15" s="182"/>
      <c r="AG15" s="182"/>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c r="FY15" s="180"/>
      <c r="FZ15" s="180"/>
      <c r="GA15" s="180"/>
      <c r="GB15" s="180"/>
      <c r="GC15" s="180"/>
      <c r="GD15" s="180"/>
      <c r="GE15" s="180"/>
      <c r="GF15" s="180"/>
      <c r="GG15" s="180"/>
      <c r="GH15" s="180"/>
      <c r="GI15" s="180"/>
      <c r="GJ15" s="180"/>
      <c r="GK15" s="180"/>
      <c r="GL15" s="180"/>
      <c r="GM15" s="180"/>
      <c r="GN15" s="180"/>
      <c r="GO15" s="180"/>
      <c r="GP15" s="180"/>
      <c r="GQ15" s="180"/>
      <c r="GR15" s="180"/>
      <c r="GS15" s="180"/>
      <c r="GT15" s="180"/>
      <c r="GU15" s="180"/>
      <c r="GV15" s="180"/>
      <c r="GW15" s="180"/>
      <c r="GX15" s="180"/>
      <c r="GY15" s="180"/>
      <c r="GZ15" s="180"/>
      <c r="HA15" s="180"/>
      <c r="HB15" s="180"/>
      <c r="HC15" s="180"/>
      <c r="HD15" s="180"/>
      <c r="HE15" s="180"/>
      <c r="HF15" s="180"/>
      <c r="HG15" s="180"/>
      <c r="HH15" s="180"/>
      <c r="HI15" s="180"/>
      <c r="HJ15" s="180"/>
      <c r="HK15" s="180"/>
      <c r="HL15" s="180"/>
      <c r="HM15" s="180"/>
      <c r="HN15" s="180"/>
      <c r="HO15" s="180"/>
      <c r="HP15" s="180"/>
      <c r="HQ15" s="180"/>
      <c r="HR15" s="180"/>
      <c r="HS15" s="180"/>
      <c r="HT15" s="180"/>
      <c r="HU15" s="180"/>
      <c r="HV15" s="180"/>
      <c r="HW15" s="180"/>
      <c r="HX15" s="180"/>
      <c r="HY15" s="180"/>
      <c r="HZ15" s="180"/>
      <c r="IA15" s="180"/>
      <c r="IB15" s="180"/>
      <c r="IC15" s="180"/>
      <c r="ID15" s="180"/>
      <c r="IE15" s="180"/>
      <c r="IF15" s="180"/>
      <c r="IG15" s="180"/>
      <c r="IH15" s="180"/>
      <c r="II15" s="180"/>
      <c r="IJ15" s="180"/>
    </row>
    <row r="16" spans="1:244" ht="9">
      <c r="A16" s="184"/>
      <c r="B16" s="174"/>
      <c r="C16" s="18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c r="IG16" s="175"/>
      <c r="IH16" s="175"/>
      <c r="II16" s="175"/>
      <c r="IJ16" s="175"/>
    </row>
    <row r="17" spans="1:244" ht="9">
      <c r="A17" s="186" t="s">
        <v>28</v>
      </c>
      <c r="B17" s="187"/>
      <c r="C17" s="188"/>
      <c r="D17" s="189" t="s">
        <v>29</v>
      </c>
      <c r="E17" s="190"/>
      <c r="F17" s="190"/>
      <c r="G17" s="190"/>
      <c r="H17" s="190"/>
      <c r="I17" s="190"/>
      <c r="J17" s="190"/>
      <c r="K17" s="190"/>
      <c r="L17" s="190"/>
      <c r="M17" s="190"/>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c r="EI17" s="191"/>
      <c r="EJ17" s="191"/>
      <c r="EK17" s="191"/>
      <c r="EL17" s="191"/>
      <c r="EM17" s="191"/>
      <c r="EN17" s="191"/>
      <c r="EO17" s="191"/>
      <c r="EP17" s="191"/>
      <c r="EQ17" s="191"/>
      <c r="ER17" s="191"/>
      <c r="ES17" s="191"/>
      <c r="ET17" s="191"/>
      <c r="EU17" s="191"/>
      <c r="EV17" s="191"/>
      <c r="EW17" s="191"/>
      <c r="EX17" s="191"/>
      <c r="EY17" s="191"/>
      <c r="EZ17" s="191"/>
      <c r="FA17" s="191"/>
      <c r="FB17" s="191"/>
      <c r="FC17" s="191"/>
      <c r="FD17" s="191"/>
      <c r="FE17" s="191"/>
      <c r="FF17" s="191"/>
      <c r="FG17" s="191"/>
      <c r="FH17" s="191"/>
      <c r="FI17" s="191"/>
      <c r="FJ17" s="191"/>
      <c r="FK17" s="191"/>
      <c r="FL17" s="191"/>
      <c r="FM17" s="191"/>
      <c r="FN17" s="191"/>
      <c r="FO17" s="191"/>
      <c r="FP17" s="191"/>
      <c r="FQ17" s="191"/>
      <c r="FR17" s="191"/>
      <c r="FS17" s="191"/>
      <c r="FT17" s="191"/>
      <c r="FU17" s="191"/>
      <c r="FV17" s="191"/>
      <c r="FW17" s="191"/>
      <c r="FX17" s="191"/>
      <c r="FY17" s="191"/>
      <c r="FZ17" s="191"/>
      <c r="GA17" s="191"/>
      <c r="GB17" s="191"/>
      <c r="GC17" s="191"/>
      <c r="GD17" s="191"/>
      <c r="GE17" s="191"/>
      <c r="GF17" s="191"/>
      <c r="GG17" s="191"/>
      <c r="GH17" s="191"/>
      <c r="GI17" s="191"/>
      <c r="GJ17" s="191"/>
      <c r="GK17" s="191"/>
      <c r="GL17" s="191"/>
      <c r="GM17" s="191"/>
      <c r="GN17" s="191"/>
      <c r="GO17" s="191"/>
      <c r="GP17" s="191"/>
      <c r="GQ17" s="191"/>
      <c r="GR17" s="191"/>
      <c r="GS17" s="191"/>
      <c r="GT17" s="191"/>
      <c r="GU17" s="191"/>
      <c r="GV17" s="191"/>
      <c r="GW17" s="191"/>
      <c r="GX17" s="191"/>
      <c r="GY17" s="191"/>
      <c r="GZ17" s="191"/>
      <c r="HA17" s="191"/>
      <c r="HB17" s="191"/>
      <c r="HC17" s="191"/>
      <c r="HD17" s="191"/>
      <c r="HE17" s="191"/>
      <c r="HF17" s="191"/>
      <c r="HG17" s="191"/>
      <c r="HH17" s="191"/>
      <c r="HI17" s="191"/>
      <c r="HJ17" s="191"/>
      <c r="HK17" s="191"/>
      <c r="HL17" s="191"/>
      <c r="HM17" s="191"/>
      <c r="HN17" s="191"/>
      <c r="HO17" s="191"/>
      <c r="HP17" s="191"/>
      <c r="HQ17" s="191"/>
      <c r="HR17" s="191"/>
      <c r="HS17" s="191"/>
      <c r="HT17" s="191"/>
      <c r="HU17" s="191"/>
      <c r="HV17" s="191"/>
      <c r="HW17" s="191"/>
      <c r="HX17" s="191"/>
      <c r="HY17" s="191"/>
      <c r="HZ17" s="191"/>
      <c r="IA17" s="191"/>
      <c r="IB17" s="191"/>
      <c r="IC17" s="191"/>
      <c r="ID17" s="191"/>
      <c r="IE17" s="191"/>
      <c r="IF17" s="191"/>
      <c r="IG17" s="191"/>
      <c r="IH17" s="191"/>
      <c r="II17" s="191"/>
      <c r="IJ17" s="192" t="s">
        <v>7</v>
      </c>
    </row>
    <row r="18" spans="1:244" ht="9">
      <c r="A18" s="193" t="s">
        <v>30</v>
      </c>
      <c r="B18" s="194"/>
      <c r="C18" s="195"/>
      <c r="D18" s="189">
        <v>30</v>
      </c>
      <c r="E18" s="196"/>
      <c r="F18" s="196"/>
      <c r="G18" s="196"/>
      <c r="H18" s="196"/>
      <c r="I18" s="196"/>
      <c r="J18" s="196"/>
      <c r="K18" s="196"/>
      <c r="L18" s="196"/>
      <c r="M18" s="196"/>
      <c r="N18" s="189">
        <v>60</v>
      </c>
      <c r="O18" s="196"/>
      <c r="P18" s="196"/>
      <c r="Q18" s="196"/>
      <c r="R18" s="196"/>
      <c r="S18" s="196"/>
      <c r="T18" s="196"/>
      <c r="U18" s="196"/>
      <c r="V18" s="196"/>
      <c r="W18" s="196"/>
      <c r="X18" s="189">
        <v>90</v>
      </c>
      <c r="Y18" s="196"/>
      <c r="Z18" s="196"/>
      <c r="AA18" s="196"/>
      <c r="AB18" s="196"/>
      <c r="AC18" s="196"/>
      <c r="AD18" s="196"/>
      <c r="AE18" s="196"/>
      <c r="AF18" s="196"/>
      <c r="AG18" s="196"/>
      <c r="AH18" s="189">
        <v>120</v>
      </c>
      <c r="AI18" s="196"/>
      <c r="AJ18" s="196"/>
      <c r="AK18" s="196"/>
      <c r="AL18" s="196"/>
      <c r="AM18" s="196"/>
      <c r="AN18" s="196"/>
      <c r="AO18" s="196"/>
      <c r="AP18" s="196"/>
      <c r="AQ18" s="196"/>
      <c r="AR18" s="189">
        <v>150</v>
      </c>
      <c r="AS18" s="196"/>
      <c r="AT18" s="196"/>
      <c r="AU18" s="196"/>
      <c r="AV18" s="196"/>
      <c r="AW18" s="196"/>
      <c r="AX18" s="196"/>
      <c r="AY18" s="196"/>
      <c r="AZ18" s="196"/>
      <c r="BA18" s="196"/>
      <c r="BB18" s="189">
        <v>180</v>
      </c>
      <c r="BC18" s="196"/>
      <c r="BD18" s="196"/>
      <c r="BE18" s="196"/>
      <c r="BF18" s="196"/>
      <c r="BG18" s="196"/>
      <c r="BH18" s="196"/>
      <c r="BI18" s="196"/>
      <c r="BJ18" s="196"/>
      <c r="BK18" s="196"/>
      <c r="BL18" s="189">
        <v>210</v>
      </c>
      <c r="BM18" s="196"/>
      <c r="BN18" s="196"/>
      <c r="BO18" s="196"/>
      <c r="BP18" s="196"/>
      <c r="BQ18" s="196"/>
      <c r="BR18" s="196"/>
      <c r="BS18" s="196"/>
      <c r="BT18" s="196"/>
      <c r="BU18" s="196"/>
      <c r="BV18" s="189">
        <v>240</v>
      </c>
      <c r="BW18" s="196"/>
      <c r="BX18" s="196"/>
      <c r="BY18" s="196"/>
      <c r="BZ18" s="196"/>
      <c r="CA18" s="196"/>
      <c r="CB18" s="196"/>
      <c r="CC18" s="196"/>
      <c r="CD18" s="196"/>
      <c r="CE18" s="196"/>
      <c r="CF18" s="189">
        <v>270</v>
      </c>
      <c r="CG18" s="196"/>
      <c r="CH18" s="196"/>
      <c r="CI18" s="196"/>
      <c r="CJ18" s="196"/>
      <c r="CK18" s="196"/>
      <c r="CL18" s="196"/>
      <c r="CM18" s="196"/>
      <c r="CN18" s="196"/>
      <c r="CO18" s="196"/>
      <c r="CP18" s="189">
        <v>300</v>
      </c>
      <c r="CQ18" s="196"/>
      <c r="CR18" s="196"/>
      <c r="CS18" s="196"/>
      <c r="CT18" s="196"/>
      <c r="CU18" s="196"/>
      <c r="CV18" s="196"/>
      <c r="CW18" s="196"/>
      <c r="CX18" s="196"/>
      <c r="CY18" s="196"/>
      <c r="CZ18" s="189">
        <v>330</v>
      </c>
      <c r="DA18" s="196"/>
      <c r="DB18" s="196"/>
      <c r="DC18" s="196"/>
      <c r="DD18" s="196"/>
      <c r="DE18" s="196"/>
      <c r="DF18" s="196"/>
      <c r="DG18" s="196"/>
      <c r="DH18" s="196"/>
      <c r="DI18" s="196"/>
      <c r="DJ18" s="189">
        <v>360</v>
      </c>
      <c r="DK18" s="196"/>
      <c r="DL18" s="196"/>
      <c r="DM18" s="196"/>
      <c r="DN18" s="196"/>
      <c r="DO18" s="196"/>
      <c r="DP18" s="196"/>
      <c r="DQ18" s="196"/>
      <c r="DR18" s="196"/>
      <c r="DS18" s="196"/>
      <c r="DT18" s="189">
        <v>390</v>
      </c>
      <c r="DU18" s="196"/>
      <c r="DV18" s="196"/>
      <c r="DW18" s="196"/>
      <c r="DX18" s="196"/>
      <c r="DY18" s="196"/>
      <c r="DZ18" s="196"/>
      <c r="EA18" s="196"/>
      <c r="EB18" s="196"/>
      <c r="EC18" s="196"/>
      <c r="ED18" s="189">
        <v>420</v>
      </c>
      <c r="EE18" s="196"/>
      <c r="EF18" s="196"/>
      <c r="EG18" s="196"/>
      <c r="EH18" s="196"/>
      <c r="EI18" s="196"/>
      <c r="EJ18" s="196"/>
      <c r="EK18" s="196"/>
      <c r="EL18" s="196"/>
      <c r="EM18" s="196"/>
      <c r="EN18" s="189">
        <v>450</v>
      </c>
      <c r="EO18" s="196"/>
      <c r="EP18" s="196"/>
      <c r="EQ18" s="196"/>
      <c r="ER18" s="196"/>
      <c r="ES18" s="196"/>
      <c r="ET18" s="196"/>
      <c r="EU18" s="196"/>
      <c r="EV18" s="196"/>
      <c r="EW18" s="196"/>
      <c r="EX18" s="189">
        <v>480</v>
      </c>
      <c r="EY18" s="196"/>
      <c r="EZ18" s="196"/>
      <c r="FA18" s="196"/>
      <c r="FB18" s="196"/>
      <c r="FC18" s="196"/>
      <c r="FD18" s="196"/>
      <c r="FE18" s="196"/>
      <c r="FF18" s="196"/>
      <c r="FG18" s="196"/>
      <c r="FH18" s="189">
        <v>510</v>
      </c>
      <c r="FI18" s="196"/>
      <c r="FJ18" s="196"/>
      <c r="FK18" s="196"/>
      <c r="FL18" s="196"/>
      <c r="FM18" s="196"/>
      <c r="FN18" s="196"/>
      <c r="FO18" s="196"/>
      <c r="FP18" s="196"/>
      <c r="FQ18" s="196"/>
      <c r="FR18" s="189">
        <v>540</v>
      </c>
      <c r="FS18" s="196"/>
      <c r="FT18" s="196"/>
      <c r="FU18" s="196"/>
      <c r="FV18" s="196"/>
      <c r="FW18" s="196"/>
      <c r="FX18" s="196"/>
      <c r="FY18" s="196"/>
      <c r="FZ18" s="196"/>
      <c r="GA18" s="196"/>
      <c r="GB18" s="189">
        <v>570</v>
      </c>
      <c r="GC18" s="196"/>
      <c r="GD18" s="196"/>
      <c r="GE18" s="196"/>
      <c r="GF18" s="196"/>
      <c r="GG18" s="196"/>
      <c r="GH18" s="196"/>
      <c r="GI18" s="196"/>
      <c r="GJ18" s="196"/>
      <c r="GK18" s="196"/>
      <c r="GL18" s="189">
        <v>600</v>
      </c>
      <c r="GM18" s="196"/>
      <c r="GN18" s="196"/>
      <c r="GO18" s="196"/>
      <c r="GP18" s="196"/>
      <c r="GQ18" s="196"/>
      <c r="GR18" s="196"/>
      <c r="GS18" s="196"/>
      <c r="GT18" s="196"/>
      <c r="GU18" s="196"/>
      <c r="GV18" s="189">
        <v>630</v>
      </c>
      <c r="GW18" s="196"/>
      <c r="GX18" s="196"/>
      <c r="GY18" s="196"/>
      <c r="GZ18" s="196"/>
      <c r="HA18" s="196"/>
      <c r="HB18" s="196"/>
      <c r="HC18" s="196"/>
      <c r="HD18" s="196"/>
      <c r="HE18" s="196"/>
      <c r="HF18" s="189">
        <v>660</v>
      </c>
      <c r="HG18" s="196"/>
      <c r="HH18" s="196"/>
      <c r="HI18" s="196"/>
      <c r="HJ18" s="196"/>
      <c r="HK18" s="196"/>
      <c r="HL18" s="196"/>
      <c r="HM18" s="196"/>
      <c r="HN18" s="196"/>
      <c r="HO18" s="196"/>
      <c r="HP18" s="189">
        <v>690</v>
      </c>
      <c r="HQ18" s="196"/>
      <c r="HR18" s="196"/>
      <c r="HS18" s="196"/>
      <c r="HT18" s="196"/>
      <c r="HU18" s="196"/>
      <c r="HV18" s="196"/>
      <c r="HW18" s="196"/>
      <c r="HX18" s="196"/>
      <c r="HY18" s="196"/>
      <c r="HZ18" s="189">
        <v>720</v>
      </c>
      <c r="IA18" s="196"/>
      <c r="IB18" s="196"/>
      <c r="IC18" s="196"/>
      <c r="ID18" s="196"/>
      <c r="IE18" s="196"/>
      <c r="IF18" s="196"/>
      <c r="IG18" s="196"/>
      <c r="IH18" s="196"/>
      <c r="II18" s="196"/>
      <c r="IJ18" s="197"/>
    </row>
    <row r="19" spans="1:244" ht="9">
      <c r="A19" s="198" t="str">
        <f>Planilha!C18</f>
        <v>01</v>
      </c>
      <c r="B19" s="178"/>
      <c r="C19" s="202"/>
      <c r="D19" s="547"/>
      <c r="E19" s="548"/>
      <c r="F19" s="548"/>
      <c r="G19" s="548"/>
      <c r="H19" s="548"/>
      <c r="I19" s="548"/>
      <c r="J19" s="548"/>
      <c r="K19" s="548"/>
      <c r="L19" s="548"/>
      <c r="M19" s="548"/>
      <c r="N19" s="547"/>
      <c r="O19" s="548"/>
      <c r="P19" s="549"/>
      <c r="Q19" s="549"/>
      <c r="R19" s="549"/>
      <c r="S19" s="549"/>
      <c r="T19" s="549"/>
      <c r="U19" s="549"/>
      <c r="V19" s="549"/>
      <c r="W19" s="549"/>
      <c r="X19" s="547"/>
      <c r="Y19" s="548"/>
      <c r="Z19" s="550"/>
      <c r="AA19" s="550"/>
      <c r="AB19" s="550"/>
      <c r="AC19" s="550"/>
      <c r="AD19" s="550"/>
      <c r="AE19" s="550"/>
      <c r="AF19" s="550"/>
      <c r="AG19" s="550"/>
      <c r="AH19" s="547"/>
      <c r="AI19" s="548"/>
      <c r="AJ19" s="550"/>
      <c r="AK19" s="550"/>
      <c r="AL19" s="550"/>
      <c r="AM19" s="550"/>
      <c r="AN19" s="550"/>
      <c r="AO19" s="550"/>
      <c r="AP19" s="550"/>
      <c r="AQ19" s="550"/>
      <c r="AR19" s="547"/>
      <c r="AS19" s="548"/>
      <c r="AT19" s="550"/>
      <c r="AU19" s="550"/>
      <c r="AV19" s="550"/>
      <c r="AW19" s="550"/>
      <c r="AX19" s="550"/>
      <c r="AY19" s="550"/>
      <c r="AZ19" s="550"/>
      <c r="BA19" s="550"/>
      <c r="BB19" s="17"/>
      <c r="BC19" s="18"/>
      <c r="BD19" s="20"/>
      <c r="BE19" s="20"/>
      <c r="BF19" s="20"/>
      <c r="BG19" s="20"/>
      <c r="BH19" s="20"/>
      <c r="BI19" s="20"/>
      <c r="BJ19" s="20"/>
      <c r="BK19" s="20"/>
      <c r="BL19" s="17"/>
      <c r="BM19" s="18"/>
      <c r="BN19" s="20"/>
      <c r="BO19" s="20"/>
      <c r="BP19" s="20"/>
      <c r="BQ19" s="20"/>
      <c r="BR19" s="20"/>
      <c r="BS19" s="20"/>
      <c r="BT19" s="20"/>
      <c r="BU19" s="20"/>
      <c r="BV19" s="17"/>
      <c r="BW19" s="18"/>
      <c r="BX19" s="20"/>
      <c r="BY19" s="20"/>
      <c r="BZ19" s="20"/>
      <c r="CA19" s="20"/>
      <c r="CB19" s="20"/>
      <c r="CC19" s="20"/>
      <c r="CD19" s="20"/>
      <c r="CE19" s="20"/>
      <c r="CF19" s="17"/>
      <c r="CG19" s="18"/>
      <c r="CH19" s="20"/>
      <c r="CI19" s="20"/>
      <c r="CJ19" s="20"/>
      <c r="CK19" s="20"/>
      <c r="CL19" s="20"/>
      <c r="CM19" s="20"/>
      <c r="CN19" s="20"/>
      <c r="CO19" s="20"/>
      <c r="CP19" s="17"/>
      <c r="CQ19" s="18"/>
      <c r="CR19" s="20"/>
      <c r="CS19" s="20"/>
      <c r="CT19" s="20"/>
      <c r="CU19" s="20"/>
      <c r="CV19" s="20"/>
      <c r="CW19" s="20"/>
      <c r="CX19" s="20"/>
      <c r="CY19" s="20"/>
      <c r="CZ19" s="17"/>
      <c r="DA19" s="18"/>
      <c r="DB19" s="20"/>
      <c r="DC19" s="20"/>
      <c r="DD19" s="20"/>
      <c r="DE19" s="20"/>
      <c r="DF19" s="20"/>
      <c r="DG19" s="20"/>
      <c r="DH19" s="20"/>
      <c r="DI19" s="20"/>
      <c r="DJ19" s="17"/>
      <c r="DK19" s="18"/>
      <c r="DL19" s="20"/>
      <c r="DM19" s="20"/>
      <c r="DN19" s="20"/>
      <c r="DO19" s="20"/>
      <c r="DP19" s="20"/>
      <c r="DQ19" s="20"/>
      <c r="DR19" s="20"/>
      <c r="DS19" s="20"/>
      <c r="DT19" s="17"/>
      <c r="DU19" s="18"/>
      <c r="DV19" s="20"/>
      <c r="DW19" s="20"/>
      <c r="DX19" s="20"/>
      <c r="DY19" s="20"/>
      <c r="DZ19" s="20"/>
      <c r="EA19" s="20"/>
      <c r="EB19" s="20"/>
      <c r="EC19" s="20"/>
      <c r="ED19" s="17"/>
      <c r="EE19" s="18"/>
      <c r="EF19" s="20"/>
      <c r="EG19" s="20"/>
      <c r="EH19" s="20"/>
      <c r="EI19" s="20"/>
      <c r="EJ19" s="20"/>
      <c r="EK19" s="20"/>
      <c r="EL19" s="20"/>
      <c r="EM19" s="20"/>
      <c r="EN19" s="17"/>
      <c r="EO19" s="18"/>
      <c r="EP19" s="20"/>
      <c r="EQ19" s="20"/>
      <c r="ER19" s="20"/>
      <c r="ES19" s="20"/>
      <c r="ET19" s="20"/>
      <c r="EU19" s="20"/>
      <c r="EV19" s="20"/>
      <c r="EW19" s="20"/>
      <c r="EX19" s="17"/>
      <c r="EY19" s="18"/>
      <c r="EZ19" s="20"/>
      <c r="FA19" s="20"/>
      <c r="FB19" s="20"/>
      <c r="FC19" s="20"/>
      <c r="FD19" s="20"/>
      <c r="FE19" s="20"/>
      <c r="FF19" s="20"/>
      <c r="FG19" s="20"/>
      <c r="FH19" s="17"/>
      <c r="FI19" s="18"/>
      <c r="FJ19" s="20"/>
      <c r="FK19" s="20"/>
      <c r="FL19" s="20"/>
      <c r="FM19" s="20"/>
      <c r="FN19" s="20"/>
      <c r="FO19" s="20"/>
      <c r="FP19" s="20"/>
      <c r="FQ19" s="20"/>
      <c r="FR19" s="17"/>
      <c r="FS19" s="18"/>
      <c r="FT19" s="20"/>
      <c r="FU19" s="20"/>
      <c r="FV19" s="20"/>
      <c r="FW19" s="20"/>
      <c r="FX19" s="20"/>
      <c r="FY19" s="20"/>
      <c r="FZ19" s="20"/>
      <c r="GA19" s="20"/>
      <c r="GB19" s="17"/>
      <c r="GC19" s="18"/>
      <c r="GD19" s="20"/>
      <c r="GE19" s="20"/>
      <c r="GF19" s="20"/>
      <c r="GG19" s="20"/>
      <c r="GH19" s="20"/>
      <c r="GI19" s="20"/>
      <c r="GJ19" s="20"/>
      <c r="GK19" s="20"/>
      <c r="GL19" s="17"/>
      <c r="GM19" s="18"/>
      <c r="GN19" s="20"/>
      <c r="GO19" s="20"/>
      <c r="GP19" s="20"/>
      <c r="GQ19" s="20"/>
      <c r="GR19" s="20"/>
      <c r="GS19" s="20"/>
      <c r="GT19" s="20"/>
      <c r="GU19" s="20"/>
      <c r="GV19" s="17"/>
      <c r="GW19" s="18"/>
      <c r="GX19" s="20"/>
      <c r="GY19" s="20"/>
      <c r="GZ19" s="20"/>
      <c r="HA19" s="20"/>
      <c r="HB19" s="20"/>
      <c r="HC19" s="20"/>
      <c r="HD19" s="20"/>
      <c r="HE19" s="20"/>
      <c r="HF19" s="17"/>
      <c r="HG19" s="18"/>
      <c r="HH19" s="20"/>
      <c r="HI19" s="20"/>
      <c r="HJ19" s="20"/>
      <c r="HK19" s="20"/>
      <c r="HL19" s="20"/>
      <c r="HM19" s="20"/>
      <c r="HN19" s="20"/>
      <c r="HO19" s="20"/>
      <c r="HP19" s="17"/>
      <c r="HQ19" s="18"/>
      <c r="HR19" s="20"/>
      <c r="HS19" s="20"/>
      <c r="HT19" s="20"/>
      <c r="HU19" s="20"/>
      <c r="HV19" s="20"/>
      <c r="HW19" s="20"/>
      <c r="HX19" s="20"/>
      <c r="HY19" s="20"/>
      <c r="HZ19" s="17"/>
      <c r="IA19" s="18"/>
      <c r="IB19" s="20"/>
      <c r="IC19" s="20"/>
      <c r="ID19" s="20"/>
      <c r="IE19" s="20"/>
      <c r="IF19" s="20"/>
      <c r="IG19" s="20"/>
      <c r="IH19" s="20"/>
      <c r="II19" s="20"/>
      <c r="IJ19" s="203"/>
    </row>
    <row r="20" spans="1:244" ht="9">
      <c r="A20" s="198"/>
      <c r="B20" s="180" t="str">
        <f>LEFT(Planilha!D18,23)</f>
        <v>INSTALAÇÕES PROVISÓRIAS</v>
      </c>
      <c r="C20" s="199"/>
      <c r="D20" s="9"/>
      <c r="E20" s="8">
        <f>Planilha!I26*D21</f>
        <v>15112.76</v>
      </c>
      <c r="F20" s="8"/>
      <c r="G20" s="8"/>
      <c r="H20" s="8"/>
      <c r="I20" s="8"/>
      <c r="J20" s="8"/>
      <c r="K20" s="8"/>
      <c r="L20" s="8"/>
      <c r="M20" s="8"/>
      <c r="N20" s="9"/>
      <c r="O20" s="8">
        <f>Planilha!I26*N21</f>
        <v>3658.84</v>
      </c>
      <c r="P20" s="8"/>
      <c r="Q20" s="8"/>
      <c r="R20" s="8"/>
      <c r="S20" s="8"/>
      <c r="T20" s="8"/>
      <c r="U20" s="8"/>
      <c r="V20" s="8"/>
      <c r="W20" s="8"/>
      <c r="X20" s="9"/>
      <c r="Y20" s="8">
        <f>Planilha!I26*X21</f>
        <v>3658.84</v>
      </c>
      <c r="Z20" s="8"/>
      <c r="AA20" s="8"/>
      <c r="AB20" s="8"/>
      <c r="AC20" s="8"/>
      <c r="AD20" s="8"/>
      <c r="AE20" s="8"/>
      <c r="AF20" s="8"/>
      <c r="AG20" s="8"/>
      <c r="AH20" s="9"/>
      <c r="AI20" s="8">
        <f>Planilha!I26*AH21</f>
        <v>3658.84</v>
      </c>
      <c r="AJ20" s="8"/>
      <c r="AK20" s="8"/>
      <c r="AL20" s="8"/>
      <c r="AM20" s="8"/>
      <c r="AN20" s="8"/>
      <c r="AO20" s="8"/>
      <c r="AP20" s="8"/>
      <c r="AQ20" s="8"/>
      <c r="AR20" s="9"/>
      <c r="AS20" s="8">
        <f>Planilha!I26*AR21</f>
        <v>3658.86</v>
      </c>
      <c r="AT20" s="8"/>
      <c r="AU20" s="8"/>
      <c r="AV20" s="8"/>
      <c r="AW20" s="8"/>
      <c r="AX20" s="8"/>
      <c r="AY20" s="8"/>
      <c r="AZ20" s="8"/>
      <c r="BA20" s="8"/>
      <c r="BB20" s="9"/>
      <c r="BC20" s="8">
        <f>Planilha!I26*BB21</f>
        <v>0</v>
      </c>
      <c r="BD20" s="8"/>
      <c r="BE20" s="8"/>
      <c r="BF20" s="8"/>
      <c r="BG20" s="8"/>
      <c r="BH20" s="8"/>
      <c r="BI20" s="8"/>
      <c r="BJ20" s="8"/>
      <c r="BK20" s="8"/>
      <c r="BL20" s="9"/>
      <c r="BM20" s="8">
        <f>Planilha!I26*BL21</f>
        <v>0</v>
      </c>
      <c r="BN20" s="8"/>
      <c r="BO20" s="8"/>
      <c r="BP20" s="8"/>
      <c r="BQ20" s="8"/>
      <c r="BR20" s="8"/>
      <c r="BS20" s="8"/>
      <c r="BT20" s="8"/>
      <c r="BU20" s="8"/>
      <c r="BV20" s="9"/>
      <c r="BW20" s="8">
        <f>Planilha!I26*BV21</f>
        <v>0</v>
      </c>
      <c r="BX20" s="8"/>
      <c r="BY20" s="8"/>
      <c r="BZ20" s="8"/>
      <c r="CA20" s="8"/>
      <c r="CB20" s="8"/>
      <c r="CC20" s="8"/>
      <c r="CD20" s="8"/>
      <c r="CE20" s="8"/>
      <c r="CF20" s="9"/>
      <c r="CG20" s="8">
        <f>Planilha!I26*CF21</f>
        <v>0</v>
      </c>
      <c r="CH20" s="8"/>
      <c r="CI20" s="8"/>
      <c r="CJ20" s="8"/>
      <c r="CK20" s="8"/>
      <c r="CL20" s="8"/>
      <c r="CM20" s="8"/>
      <c r="CN20" s="8"/>
      <c r="CO20" s="8"/>
      <c r="CP20" s="9"/>
      <c r="CQ20" s="8">
        <f>Planilha!I26*CP21</f>
        <v>0</v>
      </c>
      <c r="CR20" s="8"/>
      <c r="CS20" s="8"/>
      <c r="CT20" s="8"/>
      <c r="CU20" s="8"/>
      <c r="CV20" s="8"/>
      <c r="CW20" s="8"/>
      <c r="CX20" s="8"/>
      <c r="CY20" s="8"/>
      <c r="CZ20" s="9"/>
      <c r="DA20" s="8">
        <f>Planilha!$I26*CZ21</f>
        <v>0</v>
      </c>
      <c r="DB20" s="8"/>
      <c r="DC20" s="8"/>
      <c r="DD20" s="8"/>
      <c r="DE20" s="8"/>
      <c r="DF20" s="8"/>
      <c r="DG20" s="8"/>
      <c r="DH20" s="8"/>
      <c r="DI20" s="8"/>
      <c r="DJ20" s="9"/>
      <c r="DK20" s="8">
        <f>Planilha!$I26*DJ21</f>
        <v>0</v>
      </c>
      <c r="DL20" s="8"/>
      <c r="DM20" s="8"/>
      <c r="DN20" s="8"/>
      <c r="DO20" s="8"/>
      <c r="DP20" s="8"/>
      <c r="DQ20" s="8"/>
      <c r="DR20" s="8"/>
      <c r="DS20" s="8"/>
      <c r="DT20" s="9"/>
      <c r="DU20" s="8">
        <f>Planilha!$I26*DT21</f>
        <v>0</v>
      </c>
      <c r="DV20" s="8"/>
      <c r="DW20" s="8"/>
      <c r="DX20" s="8"/>
      <c r="DY20" s="8"/>
      <c r="DZ20" s="8"/>
      <c r="EA20" s="8"/>
      <c r="EB20" s="8"/>
      <c r="EC20" s="8"/>
      <c r="ED20" s="9"/>
      <c r="EE20" s="8">
        <f>Planilha!$I26*ED21</f>
        <v>0</v>
      </c>
      <c r="EF20" s="8"/>
      <c r="EG20" s="8"/>
      <c r="EH20" s="8"/>
      <c r="EI20" s="8"/>
      <c r="EJ20" s="8"/>
      <c r="EK20" s="8"/>
      <c r="EL20" s="8"/>
      <c r="EM20" s="8"/>
      <c r="EN20" s="9"/>
      <c r="EO20" s="8">
        <f>Planilha!$I26*EN21</f>
        <v>0</v>
      </c>
      <c r="EP20" s="8"/>
      <c r="EQ20" s="8"/>
      <c r="ER20" s="8"/>
      <c r="ES20" s="8"/>
      <c r="ET20" s="8"/>
      <c r="EU20" s="8"/>
      <c r="EV20" s="8"/>
      <c r="EW20" s="8"/>
      <c r="EX20" s="9"/>
      <c r="EY20" s="8">
        <f>Planilha!$I26*EX21</f>
        <v>0</v>
      </c>
      <c r="EZ20" s="8"/>
      <c r="FA20" s="8"/>
      <c r="FB20" s="8"/>
      <c r="FC20" s="8"/>
      <c r="FD20" s="8"/>
      <c r="FE20" s="8"/>
      <c r="FF20" s="8"/>
      <c r="FG20" s="8"/>
      <c r="FH20" s="9"/>
      <c r="FI20" s="8">
        <f>Planilha!$I26*FH21</f>
        <v>0</v>
      </c>
      <c r="FJ20" s="8"/>
      <c r="FK20" s="8"/>
      <c r="FL20" s="8"/>
      <c r="FM20" s="8"/>
      <c r="FN20" s="8"/>
      <c r="FO20" s="8"/>
      <c r="FP20" s="8"/>
      <c r="FQ20" s="8"/>
      <c r="FR20" s="9"/>
      <c r="FS20" s="8">
        <f>Planilha!$I26*FR21</f>
        <v>0</v>
      </c>
      <c r="FT20" s="8"/>
      <c r="FU20" s="8"/>
      <c r="FV20" s="8"/>
      <c r="FW20" s="8"/>
      <c r="FX20" s="8"/>
      <c r="FY20" s="8"/>
      <c r="FZ20" s="8"/>
      <c r="GA20" s="8"/>
      <c r="GB20" s="9"/>
      <c r="GC20" s="8">
        <f>Planilha!$I26*GB21</f>
        <v>0</v>
      </c>
      <c r="GD20" s="8"/>
      <c r="GE20" s="8"/>
      <c r="GF20" s="8"/>
      <c r="GG20" s="8"/>
      <c r="GH20" s="8"/>
      <c r="GI20" s="8"/>
      <c r="GJ20" s="8"/>
      <c r="GK20" s="8"/>
      <c r="GL20" s="9"/>
      <c r="GM20" s="8">
        <f>Planilha!$I26*GL21</f>
        <v>0</v>
      </c>
      <c r="GN20" s="8"/>
      <c r="GO20" s="8"/>
      <c r="GP20" s="8"/>
      <c r="GQ20" s="8"/>
      <c r="GR20" s="8"/>
      <c r="GS20" s="8"/>
      <c r="GT20" s="8"/>
      <c r="GU20" s="8"/>
      <c r="GV20" s="9"/>
      <c r="GW20" s="8">
        <f>Planilha!$I26*GV21</f>
        <v>0</v>
      </c>
      <c r="GX20" s="8"/>
      <c r="GY20" s="8"/>
      <c r="GZ20" s="8"/>
      <c r="HA20" s="8"/>
      <c r="HB20" s="8"/>
      <c r="HC20" s="8"/>
      <c r="HD20" s="8"/>
      <c r="HE20" s="8"/>
      <c r="HF20" s="9"/>
      <c r="HG20" s="8">
        <f>Planilha!$I26*HF21</f>
        <v>0</v>
      </c>
      <c r="HH20" s="8"/>
      <c r="HI20" s="8"/>
      <c r="HJ20" s="8"/>
      <c r="HK20" s="8"/>
      <c r="HL20" s="8"/>
      <c r="HM20" s="8"/>
      <c r="HN20" s="8"/>
      <c r="HO20" s="8"/>
      <c r="HP20" s="9"/>
      <c r="HQ20" s="8">
        <f>Planilha!$I26*HP21</f>
        <v>0</v>
      </c>
      <c r="HR20" s="8"/>
      <c r="HS20" s="8"/>
      <c r="HT20" s="8"/>
      <c r="HU20" s="8"/>
      <c r="HV20" s="8"/>
      <c r="HW20" s="8"/>
      <c r="HX20" s="8"/>
      <c r="HY20" s="8"/>
      <c r="HZ20" s="9"/>
      <c r="IA20" s="8">
        <f>Planilha!$I26*HZ21</f>
        <v>0</v>
      </c>
      <c r="IB20" s="8"/>
      <c r="IC20" s="8"/>
      <c r="ID20" s="8"/>
      <c r="IE20" s="8"/>
      <c r="IF20" s="8"/>
      <c r="IG20" s="8"/>
      <c r="IH20" s="8"/>
      <c r="II20" s="8"/>
      <c r="IJ20" s="200">
        <f>SUM(D20:II20)</f>
        <v>29748.14</v>
      </c>
    </row>
    <row r="21" spans="1:244" ht="9">
      <c r="A21" s="201"/>
      <c r="B21" s="296" t="str">
        <f>RIGHT(Planilha!D18,13)</f>
        <v>/ MOBILIZAÇÃO</v>
      </c>
      <c r="C21" s="207"/>
      <c r="D21" s="545">
        <f>(12.29940672+38.50296642)%</f>
        <v>0.5080237314</v>
      </c>
      <c r="E21" s="546"/>
      <c r="F21" s="546"/>
      <c r="G21" s="546"/>
      <c r="H21" s="546"/>
      <c r="I21" s="546"/>
      <c r="J21" s="546"/>
      <c r="K21" s="546"/>
      <c r="L21" s="546"/>
      <c r="M21" s="546"/>
      <c r="N21" s="545">
        <v>0.1229940672</v>
      </c>
      <c r="O21" s="546"/>
      <c r="P21" s="546"/>
      <c r="Q21" s="546"/>
      <c r="R21" s="546"/>
      <c r="S21" s="546"/>
      <c r="T21" s="546"/>
      <c r="U21" s="546"/>
      <c r="V21" s="546"/>
      <c r="W21" s="546"/>
      <c r="X21" s="545">
        <v>0.1229940672</v>
      </c>
      <c r="Y21" s="546"/>
      <c r="Z21" s="546"/>
      <c r="AA21" s="546"/>
      <c r="AB21" s="546"/>
      <c r="AC21" s="546"/>
      <c r="AD21" s="546"/>
      <c r="AE21" s="546"/>
      <c r="AF21" s="546"/>
      <c r="AG21" s="546"/>
      <c r="AH21" s="545">
        <v>0.1229940672</v>
      </c>
      <c r="AI21" s="546"/>
      <c r="AJ21" s="546"/>
      <c r="AK21" s="546"/>
      <c r="AL21" s="546"/>
      <c r="AM21" s="546"/>
      <c r="AN21" s="546"/>
      <c r="AO21" s="546"/>
      <c r="AP21" s="546"/>
      <c r="AQ21" s="546"/>
      <c r="AR21" s="545">
        <v>0.1229945805</v>
      </c>
      <c r="AS21" s="166"/>
      <c r="AT21" s="166"/>
      <c r="AU21" s="166"/>
      <c r="AV21" s="166"/>
      <c r="AW21" s="166"/>
      <c r="AX21" s="166"/>
      <c r="AY21" s="166"/>
      <c r="AZ21" s="166"/>
      <c r="BA21" s="166"/>
      <c r="BB21" s="165">
        <v>0</v>
      </c>
      <c r="BC21" s="166"/>
      <c r="BD21" s="166"/>
      <c r="BE21" s="166"/>
      <c r="BF21" s="166"/>
      <c r="BG21" s="166"/>
      <c r="BH21" s="166"/>
      <c r="BI21" s="166"/>
      <c r="BJ21" s="166"/>
      <c r="BK21" s="166"/>
      <c r="BL21" s="165">
        <v>0</v>
      </c>
      <c r="BM21" s="166"/>
      <c r="BN21" s="166"/>
      <c r="BO21" s="166"/>
      <c r="BP21" s="166"/>
      <c r="BQ21" s="166"/>
      <c r="BR21" s="166"/>
      <c r="BS21" s="166"/>
      <c r="BT21" s="166"/>
      <c r="BU21" s="166"/>
      <c r="BV21" s="165">
        <v>0</v>
      </c>
      <c r="BW21" s="166"/>
      <c r="BX21" s="166"/>
      <c r="BY21" s="166"/>
      <c r="BZ21" s="166"/>
      <c r="CA21" s="166"/>
      <c r="CB21" s="166"/>
      <c r="CC21" s="166"/>
      <c r="CD21" s="166"/>
      <c r="CE21" s="166"/>
      <c r="CF21" s="165">
        <v>0</v>
      </c>
      <c r="CG21" s="166"/>
      <c r="CH21" s="166"/>
      <c r="CI21" s="166"/>
      <c r="CJ21" s="166"/>
      <c r="CK21" s="166"/>
      <c r="CL21" s="166"/>
      <c r="CM21" s="166"/>
      <c r="CN21" s="166"/>
      <c r="CO21" s="166"/>
      <c r="CP21" s="165">
        <v>0</v>
      </c>
      <c r="CQ21" s="166"/>
      <c r="CR21" s="166"/>
      <c r="CS21" s="166"/>
      <c r="CT21" s="166"/>
      <c r="CU21" s="166"/>
      <c r="CV21" s="166"/>
      <c r="CW21" s="166"/>
      <c r="CX21" s="166"/>
      <c r="CY21" s="166"/>
      <c r="CZ21" s="165">
        <v>0</v>
      </c>
      <c r="DA21" s="166"/>
      <c r="DB21" s="166"/>
      <c r="DC21" s="166"/>
      <c r="DD21" s="166"/>
      <c r="DE21" s="166"/>
      <c r="DF21" s="166"/>
      <c r="DG21" s="166"/>
      <c r="DH21" s="166"/>
      <c r="DI21" s="166"/>
      <c r="DJ21" s="165">
        <v>0</v>
      </c>
      <c r="DK21" s="166"/>
      <c r="DL21" s="166"/>
      <c r="DM21" s="166"/>
      <c r="DN21" s="166"/>
      <c r="DO21" s="166"/>
      <c r="DP21" s="166"/>
      <c r="DQ21" s="166"/>
      <c r="DR21" s="166"/>
      <c r="DS21" s="166"/>
      <c r="DT21" s="165">
        <v>0</v>
      </c>
      <c r="DU21" s="166"/>
      <c r="DV21" s="166"/>
      <c r="DW21" s="166"/>
      <c r="DX21" s="166"/>
      <c r="DY21" s="166"/>
      <c r="DZ21" s="166"/>
      <c r="EA21" s="166"/>
      <c r="EB21" s="166"/>
      <c r="EC21" s="166"/>
      <c r="ED21" s="165">
        <v>0</v>
      </c>
      <c r="EE21" s="166"/>
      <c r="EF21" s="166"/>
      <c r="EG21" s="166"/>
      <c r="EH21" s="166"/>
      <c r="EI21" s="166"/>
      <c r="EJ21" s="166"/>
      <c r="EK21" s="166"/>
      <c r="EL21" s="166"/>
      <c r="EM21" s="166"/>
      <c r="EN21" s="165">
        <v>0</v>
      </c>
      <c r="EO21" s="166"/>
      <c r="EP21" s="166"/>
      <c r="EQ21" s="166"/>
      <c r="ER21" s="166"/>
      <c r="ES21" s="166"/>
      <c r="ET21" s="166"/>
      <c r="EU21" s="166"/>
      <c r="EV21" s="166"/>
      <c r="EW21" s="166"/>
      <c r="EX21" s="165">
        <v>0</v>
      </c>
      <c r="EY21" s="166"/>
      <c r="EZ21" s="166"/>
      <c r="FA21" s="166"/>
      <c r="FB21" s="166"/>
      <c r="FC21" s="166"/>
      <c r="FD21" s="166"/>
      <c r="FE21" s="166"/>
      <c r="FF21" s="166"/>
      <c r="FG21" s="166"/>
      <c r="FH21" s="165">
        <v>0</v>
      </c>
      <c r="FI21" s="166"/>
      <c r="FJ21" s="166"/>
      <c r="FK21" s="166"/>
      <c r="FL21" s="166"/>
      <c r="FM21" s="166"/>
      <c r="FN21" s="166"/>
      <c r="FO21" s="166"/>
      <c r="FP21" s="166"/>
      <c r="FQ21" s="166"/>
      <c r="FR21" s="165">
        <v>0</v>
      </c>
      <c r="FS21" s="166"/>
      <c r="FT21" s="166"/>
      <c r="FU21" s="166"/>
      <c r="FV21" s="166"/>
      <c r="FW21" s="166"/>
      <c r="FX21" s="166"/>
      <c r="FY21" s="166"/>
      <c r="FZ21" s="166"/>
      <c r="GA21" s="166"/>
      <c r="GB21" s="165">
        <v>0</v>
      </c>
      <c r="GC21" s="166"/>
      <c r="GD21" s="166"/>
      <c r="GE21" s="166"/>
      <c r="GF21" s="166"/>
      <c r="GG21" s="166"/>
      <c r="GH21" s="166"/>
      <c r="GI21" s="166"/>
      <c r="GJ21" s="166"/>
      <c r="GK21" s="166"/>
      <c r="GL21" s="165">
        <v>0</v>
      </c>
      <c r="GM21" s="166"/>
      <c r="GN21" s="166"/>
      <c r="GO21" s="166"/>
      <c r="GP21" s="166"/>
      <c r="GQ21" s="166"/>
      <c r="GR21" s="166"/>
      <c r="GS21" s="166"/>
      <c r="GT21" s="166"/>
      <c r="GU21" s="166"/>
      <c r="GV21" s="165">
        <v>0</v>
      </c>
      <c r="GW21" s="166"/>
      <c r="GX21" s="166"/>
      <c r="GY21" s="166"/>
      <c r="GZ21" s="166"/>
      <c r="HA21" s="166"/>
      <c r="HB21" s="166"/>
      <c r="HC21" s="166"/>
      <c r="HD21" s="166"/>
      <c r="HE21" s="166"/>
      <c r="HF21" s="165">
        <v>0</v>
      </c>
      <c r="HG21" s="166"/>
      <c r="HH21" s="166"/>
      <c r="HI21" s="166"/>
      <c r="HJ21" s="166"/>
      <c r="HK21" s="166"/>
      <c r="HL21" s="166"/>
      <c r="HM21" s="166"/>
      <c r="HN21" s="166"/>
      <c r="HO21" s="166"/>
      <c r="HP21" s="165">
        <v>0</v>
      </c>
      <c r="HQ21" s="166"/>
      <c r="HR21" s="166"/>
      <c r="HS21" s="166"/>
      <c r="HT21" s="166"/>
      <c r="HU21" s="166"/>
      <c r="HV21" s="166"/>
      <c r="HW21" s="166"/>
      <c r="HX21" s="166"/>
      <c r="HY21" s="166"/>
      <c r="HZ21" s="165">
        <v>0</v>
      </c>
      <c r="IA21" s="166"/>
      <c r="IB21" s="166"/>
      <c r="IC21" s="166"/>
      <c r="ID21" s="166"/>
      <c r="IE21" s="166"/>
      <c r="IF21" s="166"/>
      <c r="IG21" s="166"/>
      <c r="IH21" s="166"/>
      <c r="II21" s="166"/>
      <c r="IJ21" s="22">
        <f>IF(Planilha!I26&lt;&gt;IJ20,"VERIFIQUE","")</f>
      </c>
    </row>
    <row r="22" spans="1:244" ht="9">
      <c r="A22" s="198" t="str">
        <f>Planilha!C28</f>
        <v>02</v>
      </c>
      <c r="B22" s="178"/>
      <c r="C22" s="202"/>
      <c r="D22" s="547"/>
      <c r="E22" s="548"/>
      <c r="F22" s="548"/>
      <c r="G22" s="548"/>
      <c r="H22" s="548"/>
      <c r="I22" s="548"/>
      <c r="J22" s="548"/>
      <c r="K22" s="548"/>
      <c r="L22" s="548"/>
      <c r="M22" s="548"/>
      <c r="N22" s="547"/>
      <c r="O22" s="548"/>
      <c r="P22" s="549"/>
      <c r="Q22" s="549"/>
      <c r="R22" s="549"/>
      <c r="S22" s="549"/>
      <c r="T22" s="549"/>
      <c r="U22" s="549"/>
      <c r="V22" s="549"/>
      <c r="W22" s="549"/>
      <c r="X22" s="547"/>
      <c r="Y22" s="548"/>
      <c r="Z22" s="550"/>
      <c r="AA22" s="550"/>
      <c r="AB22" s="550"/>
      <c r="AC22" s="550"/>
      <c r="AD22" s="550"/>
      <c r="AE22" s="550"/>
      <c r="AF22" s="550"/>
      <c r="AG22" s="550"/>
      <c r="AH22" s="547"/>
      <c r="AI22" s="548"/>
      <c r="AJ22" s="550"/>
      <c r="AK22" s="550"/>
      <c r="AL22" s="550"/>
      <c r="AM22" s="550"/>
      <c r="AN22" s="550"/>
      <c r="AO22" s="550"/>
      <c r="AP22" s="550"/>
      <c r="AQ22" s="550"/>
      <c r="AR22" s="547"/>
      <c r="AS22" s="548"/>
      <c r="AT22" s="550"/>
      <c r="AU22" s="550"/>
      <c r="AV22" s="550"/>
      <c r="AW22" s="550"/>
      <c r="AX22" s="550"/>
      <c r="AY22" s="550"/>
      <c r="AZ22" s="550"/>
      <c r="BA22" s="550"/>
      <c r="BB22" s="17"/>
      <c r="BC22" s="18"/>
      <c r="BD22" s="20"/>
      <c r="BE22" s="20"/>
      <c r="BF22" s="20"/>
      <c r="BG22" s="20"/>
      <c r="BH22" s="20"/>
      <c r="BI22" s="20"/>
      <c r="BJ22" s="20"/>
      <c r="BK22" s="20"/>
      <c r="BL22" s="17"/>
      <c r="BM22" s="18"/>
      <c r="BN22" s="20"/>
      <c r="BO22" s="20"/>
      <c r="BP22" s="20"/>
      <c r="BQ22" s="20"/>
      <c r="BR22" s="20"/>
      <c r="BS22" s="20"/>
      <c r="BT22" s="20"/>
      <c r="BU22" s="20"/>
      <c r="BV22" s="17"/>
      <c r="BW22" s="18"/>
      <c r="BX22" s="20"/>
      <c r="BY22" s="20"/>
      <c r="BZ22" s="20"/>
      <c r="CA22" s="20"/>
      <c r="CB22" s="20"/>
      <c r="CC22" s="20"/>
      <c r="CD22" s="20"/>
      <c r="CE22" s="20"/>
      <c r="CF22" s="17"/>
      <c r="CG22" s="18"/>
      <c r="CH22" s="20"/>
      <c r="CI22" s="20"/>
      <c r="CJ22" s="20"/>
      <c r="CK22" s="20"/>
      <c r="CL22" s="20"/>
      <c r="CM22" s="20"/>
      <c r="CN22" s="20"/>
      <c r="CO22" s="20"/>
      <c r="CP22" s="17"/>
      <c r="CQ22" s="18"/>
      <c r="CR22" s="20"/>
      <c r="CS22" s="20"/>
      <c r="CT22" s="20"/>
      <c r="CU22" s="20"/>
      <c r="CV22" s="20"/>
      <c r="CW22" s="20"/>
      <c r="CX22" s="20"/>
      <c r="CY22" s="20"/>
      <c r="CZ22" s="17"/>
      <c r="DA22" s="18"/>
      <c r="DB22" s="20"/>
      <c r="DC22" s="20"/>
      <c r="DD22" s="20"/>
      <c r="DE22" s="20"/>
      <c r="DF22" s="20"/>
      <c r="DG22" s="20"/>
      <c r="DH22" s="20"/>
      <c r="DI22" s="20"/>
      <c r="DJ22" s="17"/>
      <c r="DK22" s="18"/>
      <c r="DL22" s="20"/>
      <c r="DM22" s="20"/>
      <c r="DN22" s="20"/>
      <c r="DO22" s="20"/>
      <c r="DP22" s="20"/>
      <c r="DQ22" s="20"/>
      <c r="DR22" s="20"/>
      <c r="DS22" s="20"/>
      <c r="DT22" s="17"/>
      <c r="DU22" s="18"/>
      <c r="DV22" s="20"/>
      <c r="DW22" s="20"/>
      <c r="DX22" s="20"/>
      <c r="DY22" s="20"/>
      <c r="DZ22" s="20"/>
      <c r="EA22" s="20"/>
      <c r="EB22" s="20"/>
      <c r="EC22" s="20"/>
      <c r="ED22" s="17"/>
      <c r="EE22" s="18"/>
      <c r="EF22" s="20"/>
      <c r="EG22" s="20"/>
      <c r="EH22" s="20"/>
      <c r="EI22" s="20"/>
      <c r="EJ22" s="20"/>
      <c r="EK22" s="20"/>
      <c r="EL22" s="20"/>
      <c r="EM22" s="20"/>
      <c r="EN22" s="17"/>
      <c r="EO22" s="18"/>
      <c r="EP22" s="20"/>
      <c r="EQ22" s="20"/>
      <c r="ER22" s="20"/>
      <c r="ES22" s="20"/>
      <c r="ET22" s="20"/>
      <c r="EU22" s="20"/>
      <c r="EV22" s="20"/>
      <c r="EW22" s="20"/>
      <c r="EX22" s="17"/>
      <c r="EY22" s="18"/>
      <c r="EZ22" s="20"/>
      <c r="FA22" s="20"/>
      <c r="FB22" s="20"/>
      <c r="FC22" s="20"/>
      <c r="FD22" s="20"/>
      <c r="FE22" s="20"/>
      <c r="FF22" s="20"/>
      <c r="FG22" s="20"/>
      <c r="FH22" s="17"/>
      <c r="FI22" s="18"/>
      <c r="FJ22" s="20"/>
      <c r="FK22" s="20"/>
      <c r="FL22" s="20"/>
      <c r="FM22" s="20"/>
      <c r="FN22" s="20"/>
      <c r="FO22" s="20"/>
      <c r="FP22" s="20"/>
      <c r="FQ22" s="20"/>
      <c r="FR22" s="17"/>
      <c r="FS22" s="18"/>
      <c r="FT22" s="20"/>
      <c r="FU22" s="20"/>
      <c r="FV22" s="20"/>
      <c r="FW22" s="20"/>
      <c r="FX22" s="20"/>
      <c r="FY22" s="20"/>
      <c r="FZ22" s="20"/>
      <c r="GA22" s="20"/>
      <c r="GB22" s="17"/>
      <c r="GC22" s="18"/>
      <c r="GD22" s="20"/>
      <c r="GE22" s="20"/>
      <c r="GF22" s="20"/>
      <c r="GG22" s="20"/>
      <c r="GH22" s="20"/>
      <c r="GI22" s="20"/>
      <c r="GJ22" s="20"/>
      <c r="GK22" s="20"/>
      <c r="GL22" s="17"/>
      <c r="GM22" s="18"/>
      <c r="GN22" s="20"/>
      <c r="GO22" s="20"/>
      <c r="GP22" s="20"/>
      <c r="GQ22" s="20"/>
      <c r="GR22" s="20"/>
      <c r="GS22" s="20"/>
      <c r="GT22" s="20"/>
      <c r="GU22" s="20"/>
      <c r="GV22" s="17"/>
      <c r="GW22" s="18"/>
      <c r="GX22" s="20"/>
      <c r="GY22" s="20"/>
      <c r="GZ22" s="20"/>
      <c r="HA22" s="20"/>
      <c r="HB22" s="20"/>
      <c r="HC22" s="20"/>
      <c r="HD22" s="20"/>
      <c r="HE22" s="20"/>
      <c r="HF22" s="17"/>
      <c r="HG22" s="18"/>
      <c r="HH22" s="20"/>
      <c r="HI22" s="20"/>
      <c r="HJ22" s="20"/>
      <c r="HK22" s="20"/>
      <c r="HL22" s="20"/>
      <c r="HM22" s="20"/>
      <c r="HN22" s="20"/>
      <c r="HO22" s="20"/>
      <c r="HP22" s="17"/>
      <c r="HQ22" s="18"/>
      <c r="HR22" s="20"/>
      <c r="HS22" s="20"/>
      <c r="HT22" s="20"/>
      <c r="HU22" s="20"/>
      <c r="HV22" s="20"/>
      <c r="HW22" s="20"/>
      <c r="HX22" s="20"/>
      <c r="HY22" s="20"/>
      <c r="HZ22" s="17"/>
      <c r="IA22" s="18"/>
      <c r="IB22" s="20"/>
      <c r="IC22" s="20"/>
      <c r="ID22" s="20"/>
      <c r="IE22" s="20"/>
      <c r="IF22" s="20"/>
      <c r="IG22" s="20"/>
      <c r="IH22" s="20"/>
      <c r="II22" s="20"/>
      <c r="IJ22" s="203"/>
    </row>
    <row r="23" spans="1:244" ht="9">
      <c r="A23" s="198"/>
      <c r="B23" s="180" t="str">
        <f>LEFT(Planilha!D28,23)</f>
        <v>ADMINISTRAÇÃO</v>
      </c>
      <c r="C23" s="199"/>
      <c r="D23" s="9"/>
      <c r="E23" s="8">
        <f>Planilha!I30*D24</f>
        <v>3496.43</v>
      </c>
      <c r="F23" s="8"/>
      <c r="G23" s="8"/>
      <c r="H23" s="8"/>
      <c r="I23" s="8"/>
      <c r="J23" s="8"/>
      <c r="K23" s="8"/>
      <c r="L23" s="8"/>
      <c r="M23" s="8"/>
      <c r="N23" s="9"/>
      <c r="O23" s="8">
        <f>Planilha!I30*N24</f>
        <v>26619.08</v>
      </c>
      <c r="P23" s="8"/>
      <c r="Q23" s="8"/>
      <c r="R23" s="8"/>
      <c r="S23" s="8"/>
      <c r="T23" s="8"/>
      <c r="U23" s="8"/>
      <c r="V23" s="8"/>
      <c r="W23" s="8"/>
      <c r="X23" s="9"/>
      <c r="Y23" s="8">
        <f>Planilha!I30*X24</f>
        <v>49373.12</v>
      </c>
      <c r="Z23" s="8"/>
      <c r="AA23" s="8"/>
      <c r="AB23" s="8"/>
      <c r="AC23" s="8"/>
      <c r="AD23" s="8"/>
      <c r="AE23" s="8"/>
      <c r="AF23" s="8"/>
      <c r="AG23" s="8"/>
      <c r="AH23" s="9"/>
      <c r="AI23" s="8">
        <f>Planilha!I30*AH24</f>
        <v>43832.1</v>
      </c>
      <c r="AJ23" s="8"/>
      <c r="AK23" s="8"/>
      <c r="AL23" s="8"/>
      <c r="AM23" s="8"/>
      <c r="AN23" s="8"/>
      <c r="AO23" s="8"/>
      <c r="AP23" s="8"/>
      <c r="AQ23" s="8"/>
      <c r="AR23" s="9"/>
      <c r="AS23" s="8">
        <f>Planilha!I30*AR24</f>
        <v>3167.92</v>
      </c>
      <c r="AT23" s="8"/>
      <c r="AU23" s="8"/>
      <c r="AV23" s="8"/>
      <c r="AW23" s="8"/>
      <c r="AX23" s="8"/>
      <c r="AY23" s="8"/>
      <c r="AZ23" s="8"/>
      <c r="BA23" s="8"/>
      <c r="BB23" s="9"/>
      <c r="BC23" s="8" t="e">
        <f>Planilha!I30*BB24</f>
        <v>#REF!</v>
      </c>
      <c r="BD23" s="8"/>
      <c r="BE23" s="8"/>
      <c r="BF23" s="8"/>
      <c r="BG23" s="8"/>
      <c r="BH23" s="8"/>
      <c r="BI23" s="8"/>
      <c r="BJ23" s="8"/>
      <c r="BK23" s="8"/>
      <c r="BL23" s="9"/>
      <c r="BM23" s="8" t="e">
        <f>Planilha!I30*BL24</f>
        <v>#REF!</v>
      </c>
      <c r="BN23" s="8"/>
      <c r="BO23" s="8"/>
      <c r="BP23" s="8"/>
      <c r="BQ23" s="8"/>
      <c r="BR23" s="8"/>
      <c r="BS23" s="8"/>
      <c r="BT23" s="8"/>
      <c r="BU23" s="8"/>
      <c r="BV23" s="9"/>
      <c r="BW23" s="8" t="e">
        <f>Planilha!I30*BV24</f>
        <v>#REF!</v>
      </c>
      <c r="BX23" s="8"/>
      <c r="BY23" s="8"/>
      <c r="BZ23" s="8"/>
      <c r="CA23" s="8"/>
      <c r="CB23" s="8"/>
      <c r="CC23" s="8"/>
      <c r="CD23" s="8"/>
      <c r="CE23" s="8"/>
      <c r="CF23" s="9"/>
      <c r="CG23" s="8" t="e">
        <f>Planilha!I30*CF24</f>
        <v>#REF!</v>
      </c>
      <c r="CH23" s="8"/>
      <c r="CI23" s="8"/>
      <c r="CJ23" s="8"/>
      <c r="CK23" s="8"/>
      <c r="CL23" s="8"/>
      <c r="CM23" s="8"/>
      <c r="CN23" s="8"/>
      <c r="CO23" s="8"/>
      <c r="CP23" s="9"/>
      <c r="CQ23" s="8" t="e">
        <f>Planilha!I30*CP24</f>
        <v>#REF!</v>
      </c>
      <c r="CR23" s="8"/>
      <c r="CS23" s="8"/>
      <c r="CT23" s="8"/>
      <c r="CU23" s="8"/>
      <c r="CV23" s="8"/>
      <c r="CW23" s="8"/>
      <c r="CX23" s="8"/>
      <c r="CY23" s="8"/>
      <c r="CZ23" s="9"/>
      <c r="DA23" s="8" t="e">
        <f>Planilha!$I30*CZ24</f>
        <v>#REF!</v>
      </c>
      <c r="DB23" s="8"/>
      <c r="DC23" s="8"/>
      <c r="DD23" s="8"/>
      <c r="DE23" s="8"/>
      <c r="DF23" s="8"/>
      <c r="DG23" s="8"/>
      <c r="DH23" s="8"/>
      <c r="DI23" s="8"/>
      <c r="DJ23" s="9"/>
      <c r="DK23" s="8" t="e">
        <f>Planilha!$I30*DJ24</f>
        <v>#REF!</v>
      </c>
      <c r="DL23" s="8"/>
      <c r="DM23" s="8"/>
      <c r="DN23" s="8"/>
      <c r="DO23" s="8"/>
      <c r="DP23" s="8"/>
      <c r="DQ23" s="8"/>
      <c r="DR23" s="8"/>
      <c r="DS23" s="8"/>
      <c r="DT23" s="9"/>
      <c r="DU23" s="8" t="e">
        <f>Planilha!$I30*DT24</f>
        <v>#REF!</v>
      </c>
      <c r="DV23" s="8"/>
      <c r="DW23" s="8"/>
      <c r="DX23" s="8"/>
      <c r="DY23" s="8"/>
      <c r="DZ23" s="8"/>
      <c r="EA23" s="8"/>
      <c r="EB23" s="8"/>
      <c r="EC23" s="8"/>
      <c r="ED23" s="9"/>
      <c r="EE23" s="8" t="e">
        <f>Planilha!$I30*ED24</f>
        <v>#REF!</v>
      </c>
      <c r="EF23" s="8"/>
      <c r="EG23" s="8"/>
      <c r="EH23" s="8"/>
      <c r="EI23" s="8"/>
      <c r="EJ23" s="8"/>
      <c r="EK23" s="8"/>
      <c r="EL23" s="8"/>
      <c r="EM23" s="8"/>
      <c r="EN23" s="9"/>
      <c r="EO23" s="8" t="e">
        <f>Planilha!$I30*EN24</f>
        <v>#REF!</v>
      </c>
      <c r="EP23" s="8"/>
      <c r="EQ23" s="8"/>
      <c r="ER23" s="8"/>
      <c r="ES23" s="8"/>
      <c r="ET23" s="8"/>
      <c r="EU23" s="8"/>
      <c r="EV23" s="8"/>
      <c r="EW23" s="8"/>
      <c r="EX23" s="9"/>
      <c r="EY23" s="8" t="e">
        <f>Planilha!$I30*EX24</f>
        <v>#REF!</v>
      </c>
      <c r="EZ23" s="8"/>
      <c r="FA23" s="8"/>
      <c r="FB23" s="8"/>
      <c r="FC23" s="8"/>
      <c r="FD23" s="8"/>
      <c r="FE23" s="8"/>
      <c r="FF23" s="8"/>
      <c r="FG23" s="8"/>
      <c r="FH23" s="9"/>
      <c r="FI23" s="8" t="e">
        <f>Planilha!$I30*FH24</f>
        <v>#REF!</v>
      </c>
      <c r="FJ23" s="8"/>
      <c r="FK23" s="8"/>
      <c r="FL23" s="8"/>
      <c r="FM23" s="8"/>
      <c r="FN23" s="8"/>
      <c r="FO23" s="8"/>
      <c r="FP23" s="8"/>
      <c r="FQ23" s="8"/>
      <c r="FR23" s="9"/>
      <c r="FS23" s="8" t="e">
        <f>Planilha!$I30*FR24</f>
        <v>#REF!</v>
      </c>
      <c r="FT23" s="8"/>
      <c r="FU23" s="8"/>
      <c r="FV23" s="8"/>
      <c r="FW23" s="8"/>
      <c r="FX23" s="8"/>
      <c r="FY23" s="8"/>
      <c r="FZ23" s="8"/>
      <c r="GA23" s="8"/>
      <c r="GB23" s="9"/>
      <c r="GC23" s="8" t="e">
        <f>Planilha!$I30*GB24</f>
        <v>#REF!</v>
      </c>
      <c r="GD23" s="8"/>
      <c r="GE23" s="8"/>
      <c r="GF23" s="8"/>
      <c r="GG23" s="8"/>
      <c r="GH23" s="8"/>
      <c r="GI23" s="8"/>
      <c r="GJ23" s="8"/>
      <c r="GK23" s="8"/>
      <c r="GL23" s="9"/>
      <c r="GM23" s="8" t="e">
        <f>Planilha!$I30*GL24</f>
        <v>#REF!</v>
      </c>
      <c r="GN23" s="8"/>
      <c r="GO23" s="8"/>
      <c r="GP23" s="8"/>
      <c r="GQ23" s="8"/>
      <c r="GR23" s="8"/>
      <c r="GS23" s="8"/>
      <c r="GT23" s="8"/>
      <c r="GU23" s="8"/>
      <c r="GV23" s="9"/>
      <c r="GW23" s="8" t="e">
        <f>Planilha!$I30*GV24</f>
        <v>#REF!</v>
      </c>
      <c r="GX23" s="8"/>
      <c r="GY23" s="8"/>
      <c r="GZ23" s="8"/>
      <c r="HA23" s="8"/>
      <c r="HB23" s="8"/>
      <c r="HC23" s="8"/>
      <c r="HD23" s="8"/>
      <c r="HE23" s="8"/>
      <c r="HF23" s="9"/>
      <c r="HG23" s="8" t="e">
        <f>Planilha!$I30*HF24</f>
        <v>#REF!</v>
      </c>
      <c r="HH23" s="8"/>
      <c r="HI23" s="8"/>
      <c r="HJ23" s="8"/>
      <c r="HK23" s="8"/>
      <c r="HL23" s="8"/>
      <c r="HM23" s="8"/>
      <c r="HN23" s="8"/>
      <c r="HO23" s="8"/>
      <c r="HP23" s="9"/>
      <c r="HQ23" s="8" t="e">
        <f>Planilha!$I30*HP24</f>
        <v>#REF!</v>
      </c>
      <c r="HR23" s="8"/>
      <c r="HS23" s="8"/>
      <c r="HT23" s="8"/>
      <c r="HU23" s="8"/>
      <c r="HV23" s="8"/>
      <c r="HW23" s="8"/>
      <c r="HX23" s="8"/>
      <c r="HY23" s="8"/>
      <c r="HZ23" s="9"/>
      <c r="IA23" s="8" t="e">
        <f>Planilha!$I30*HZ24</f>
        <v>#REF!</v>
      </c>
      <c r="IB23" s="8"/>
      <c r="IC23" s="8"/>
      <c r="ID23" s="8"/>
      <c r="IE23" s="8"/>
      <c r="IF23" s="8"/>
      <c r="IG23" s="8"/>
      <c r="IH23" s="8"/>
      <c r="II23" s="8"/>
      <c r="IJ23" s="200">
        <f>SUM(D23:AS23)</f>
        <v>126488.65</v>
      </c>
    </row>
    <row r="24" spans="1:244" s="425" customFormat="1" ht="9">
      <c r="A24" s="502"/>
      <c r="B24" s="503"/>
      <c r="C24" s="504"/>
      <c r="D24" s="944">
        <f>D66</f>
        <v>0.02764224</v>
      </c>
      <c r="E24" s="945"/>
      <c r="F24" s="945"/>
      <c r="G24" s="945"/>
      <c r="H24" s="945"/>
      <c r="I24" s="945"/>
      <c r="J24" s="945"/>
      <c r="K24" s="945"/>
      <c r="L24" s="945"/>
      <c r="M24" s="945"/>
      <c r="N24" s="944">
        <f>N66</f>
        <v>0.21044641</v>
      </c>
      <c r="O24" s="945"/>
      <c r="P24" s="945"/>
      <c r="Q24" s="945"/>
      <c r="R24" s="945"/>
      <c r="S24" s="945"/>
      <c r="T24" s="945"/>
      <c r="U24" s="945"/>
      <c r="V24" s="945"/>
      <c r="W24" s="945"/>
      <c r="X24" s="944">
        <f>X66</f>
        <v>0.39033636</v>
      </c>
      <c r="Y24" s="945"/>
      <c r="Z24" s="945"/>
      <c r="AA24" s="945"/>
      <c r="AB24" s="945"/>
      <c r="AC24" s="945"/>
      <c r="AD24" s="945"/>
      <c r="AE24" s="945"/>
      <c r="AF24" s="945"/>
      <c r="AG24" s="945"/>
      <c r="AH24" s="944">
        <f>AH66</f>
        <v>0.34652987</v>
      </c>
      <c r="AI24" s="945"/>
      <c r="AJ24" s="945"/>
      <c r="AK24" s="945"/>
      <c r="AL24" s="945"/>
      <c r="AM24" s="945"/>
      <c r="AN24" s="945"/>
      <c r="AO24" s="945"/>
      <c r="AP24" s="945"/>
      <c r="AQ24" s="945"/>
      <c r="AR24" s="944">
        <f>AR66</f>
        <v>0.02504512</v>
      </c>
      <c r="AS24" s="945"/>
      <c r="AT24" s="945"/>
      <c r="AU24" s="945"/>
      <c r="AV24" s="945"/>
      <c r="AW24" s="945"/>
      <c r="AX24" s="506"/>
      <c r="AY24" s="506"/>
      <c r="AZ24" s="506"/>
      <c r="BA24" s="506"/>
      <c r="BB24" s="505" t="e">
        <f>BB66</f>
        <v>#REF!</v>
      </c>
      <c r="BC24" s="506"/>
      <c r="BD24" s="506"/>
      <c r="BE24" s="506"/>
      <c r="BF24" s="506"/>
      <c r="BG24" s="506"/>
      <c r="BH24" s="506"/>
      <c r="BI24" s="506"/>
      <c r="BJ24" s="506"/>
      <c r="BK24" s="506"/>
      <c r="BL24" s="505" t="e">
        <f>BL66</f>
        <v>#REF!</v>
      </c>
      <c r="BM24" s="506"/>
      <c r="BN24" s="506"/>
      <c r="BO24" s="506"/>
      <c r="BP24" s="506"/>
      <c r="BQ24" s="506"/>
      <c r="BR24" s="506"/>
      <c r="BS24" s="506"/>
      <c r="BT24" s="506"/>
      <c r="BU24" s="506"/>
      <c r="BV24" s="505" t="e">
        <f>BV66</f>
        <v>#REF!</v>
      </c>
      <c r="BW24" s="506"/>
      <c r="BX24" s="506"/>
      <c r="BY24" s="506"/>
      <c r="BZ24" s="506"/>
      <c r="CA24" s="506"/>
      <c r="CB24" s="506"/>
      <c r="CC24" s="506"/>
      <c r="CD24" s="506"/>
      <c r="CE24" s="506"/>
      <c r="CF24" s="505" t="e">
        <f>CF66</f>
        <v>#REF!</v>
      </c>
      <c r="CG24" s="506"/>
      <c r="CH24" s="506"/>
      <c r="CI24" s="506"/>
      <c r="CJ24" s="506"/>
      <c r="CK24" s="506"/>
      <c r="CL24" s="506"/>
      <c r="CM24" s="506"/>
      <c r="CN24" s="506"/>
      <c r="CO24" s="506"/>
      <c r="CP24" s="505" t="e">
        <f>CP66</f>
        <v>#REF!</v>
      </c>
      <c r="CQ24" s="506"/>
      <c r="CR24" s="506"/>
      <c r="CS24" s="506"/>
      <c r="CT24" s="506"/>
      <c r="CU24" s="506"/>
      <c r="CV24" s="506"/>
      <c r="CW24" s="506"/>
      <c r="CX24" s="506"/>
      <c r="CY24" s="506"/>
      <c r="CZ24" s="505" t="e">
        <f>CZ66</f>
        <v>#REF!</v>
      </c>
      <c r="DA24" s="506"/>
      <c r="DB24" s="506"/>
      <c r="DC24" s="506"/>
      <c r="DD24" s="506"/>
      <c r="DE24" s="506"/>
      <c r="DF24" s="506"/>
      <c r="DG24" s="506"/>
      <c r="DH24" s="506"/>
      <c r="DI24" s="506"/>
      <c r="DJ24" s="505" t="e">
        <f>DJ66</f>
        <v>#REF!</v>
      </c>
      <c r="DK24" s="506"/>
      <c r="DL24" s="506"/>
      <c r="DM24" s="506"/>
      <c r="DN24" s="506"/>
      <c r="DO24" s="506"/>
      <c r="DP24" s="506"/>
      <c r="DQ24" s="506"/>
      <c r="DR24" s="506"/>
      <c r="DS24" s="506"/>
      <c r="DT24" s="505" t="e">
        <f>DT66</f>
        <v>#REF!</v>
      </c>
      <c r="DU24" s="506"/>
      <c r="DV24" s="506"/>
      <c r="DW24" s="506"/>
      <c r="DX24" s="506"/>
      <c r="DY24" s="506"/>
      <c r="DZ24" s="506"/>
      <c r="EA24" s="506"/>
      <c r="EB24" s="506"/>
      <c r="EC24" s="506"/>
      <c r="ED24" s="505" t="e">
        <f>ED66</f>
        <v>#REF!</v>
      </c>
      <c r="EE24" s="506"/>
      <c r="EF24" s="506"/>
      <c r="EG24" s="506"/>
      <c r="EH24" s="506"/>
      <c r="EI24" s="506"/>
      <c r="EJ24" s="506"/>
      <c r="EK24" s="506"/>
      <c r="EL24" s="506"/>
      <c r="EM24" s="506"/>
      <c r="EN24" s="505" t="e">
        <f>EN66</f>
        <v>#REF!</v>
      </c>
      <c r="EO24" s="506"/>
      <c r="EP24" s="506"/>
      <c r="EQ24" s="506"/>
      <c r="ER24" s="506"/>
      <c r="ES24" s="506"/>
      <c r="ET24" s="506"/>
      <c r="EU24" s="506"/>
      <c r="EV24" s="506"/>
      <c r="EW24" s="506"/>
      <c r="EX24" s="505" t="e">
        <f>EX66</f>
        <v>#REF!</v>
      </c>
      <c r="EY24" s="506"/>
      <c r="EZ24" s="506"/>
      <c r="FA24" s="506"/>
      <c r="FB24" s="506"/>
      <c r="FC24" s="506"/>
      <c r="FD24" s="506"/>
      <c r="FE24" s="506"/>
      <c r="FF24" s="506"/>
      <c r="FG24" s="506"/>
      <c r="FH24" s="505" t="e">
        <f>FH66</f>
        <v>#REF!</v>
      </c>
      <c r="FI24" s="506"/>
      <c r="FJ24" s="506"/>
      <c r="FK24" s="506"/>
      <c r="FL24" s="506"/>
      <c r="FM24" s="506"/>
      <c r="FN24" s="506"/>
      <c r="FO24" s="506"/>
      <c r="FP24" s="506"/>
      <c r="FQ24" s="506"/>
      <c r="FR24" s="505" t="e">
        <f>FR66</f>
        <v>#REF!</v>
      </c>
      <c r="FS24" s="506"/>
      <c r="FT24" s="506"/>
      <c r="FU24" s="506"/>
      <c r="FV24" s="506"/>
      <c r="FW24" s="506"/>
      <c r="FX24" s="506"/>
      <c r="FY24" s="506"/>
      <c r="FZ24" s="506"/>
      <c r="GA24" s="506"/>
      <c r="GB24" s="505" t="e">
        <f>GB66</f>
        <v>#REF!</v>
      </c>
      <c r="GC24" s="506"/>
      <c r="GD24" s="506"/>
      <c r="GE24" s="506"/>
      <c r="GF24" s="506"/>
      <c r="GG24" s="506"/>
      <c r="GH24" s="506"/>
      <c r="GI24" s="506"/>
      <c r="GJ24" s="506"/>
      <c r="GK24" s="506"/>
      <c r="GL24" s="505" t="e">
        <f>GL66</f>
        <v>#REF!</v>
      </c>
      <c r="GM24" s="506"/>
      <c r="GN24" s="506"/>
      <c r="GO24" s="506"/>
      <c r="GP24" s="506"/>
      <c r="GQ24" s="506"/>
      <c r="GR24" s="506"/>
      <c r="GS24" s="506"/>
      <c r="GT24" s="506"/>
      <c r="GU24" s="506"/>
      <c r="GV24" s="505" t="e">
        <f>GV66</f>
        <v>#REF!</v>
      </c>
      <c r="GW24" s="506"/>
      <c r="GX24" s="506"/>
      <c r="GY24" s="506"/>
      <c r="GZ24" s="506"/>
      <c r="HA24" s="506"/>
      <c r="HB24" s="506"/>
      <c r="HC24" s="506"/>
      <c r="HD24" s="506"/>
      <c r="HE24" s="506"/>
      <c r="HF24" s="505" t="e">
        <f>HF66</f>
        <v>#REF!</v>
      </c>
      <c r="HG24" s="506"/>
      <c r="HH24" s="506"/>
      <c r="HI24" s="506"/>
      <c r="HJ24" s="506"/>
      <c r="HK24" s="506"/>
      <c r="HL24" s="506"/>
      <c r="HM24" s="506"/>
      <c r="HN24" s="506"/>
      <c r="HO24" s="506"/>
      <c r="HP24" s="505" t="e">
        <f>HP66</f>
        <v>#REF!</v>
      </c>
      <c r="HQ24" s="506"/>
      <c r="HR24" s="506"/>
      <c r="HS24" s="506"/>
      <c r="HT24" s="506"/>
      <c r="HU24" s="506"/>
      <c r="HV24" s="506"/>
      <c r="HW24" s="506"/>
      <c r="HX24" s="506"/>
      <c r="HY24" s="506"/>
      <c r="HZ24" s="505" t="e">
        <f>HZ66</f>
        <v>#REF!</v>
      </c>
      <c r="IA24" s="506"/>
      <c r="IB24" s="506"/>
      <c r="IC24" s="506"/>
      <c r="ID24" s="506"/>
      <c r="IE24" s="506"/>
      <c r="IF24" s="506"/>
      <c r="IG24" s="506"/>
      <c r="IH24" s="506"/>
      <c r="II24" s="506"/>
      <c r="IJ24" s="507">
        <f>IF(Planilha!I30&lt;&gt;IJ23,"VERIFIQUE","")</f>
      </c>
    </row>
    <row r="25" spans="1:244" ht="9">
      <c r="A25" s="198" t="str">
        <f>Planilha!C32</f>
        <v>03</v>
      </c>
      <c r="B25" s="178"/>
      <c r="C25" s="202"/>
      <c r="D25" s="551"/>
      <c r="E25" s="552"/>
      <c r="F25" s="548"/>
      <c r="G25" s="548"/>
      <c r="H25" s="548"/>
      <c r="I25" s="548"/>
      <c r="J25" s="548"/>
      <c r="K25" s="548"/>
      <c r="L25" s="548"/>
      <c r="M25" s="548"/>
      <c r="N25" s="547"/>
      <c r="O25" s="548"/>
      <c r="P25" s="549"/>
      <c r="Q25" s="549"/>
      <c r="R25" s="549"/>
      <c r="S25" s="549"/>
      <c r="T25" s="549"/>
      <c r="U25" s="549"/>
      <c r="V25" s="549"/>
      <c r="W25" s="549"/>
      <c r="X25" s="547"/>
      <c r="Y25" s="548"/>
      <c r="Z25" s="550"/>
      <c r="AA25" s="550"/>
      <c r="AB25" s="550"/>
      <c r="AC25" s="550"/>
      <c r="AD25" s="550"/>
      <c r="AE25" s="550"/>
      <c r="AF25" s="550"/>
      <c r="AG25" s="550"/>
      <c r="AH25" s="547"/>
      <c r="AI25" s="548"/>
      <c r="AJ25" s="550"/>
      <c r="AK25" s="550"/>
      <c r="AL25" s="550"/>
      <c r="AM25" s="550"/>
      <c r="AN25" s="550"/>
      <c r="AO25" s="550"/>
      <c r="AP25" s="550"/>
      <c r="AQ25" s="550"/>
      <c r="AR25" s="547"/>
      <c r="AS25" s="548"/>
      <c r="AT25" s="550"/>
      <c r="AU25" s="550"/>
      <c r="AV25" s="550"/>
      <c r="AW25" s="550"/>
      <c r="AX25" s="550"/>
      <c r="AY25" s="550"/>
      <c r="AZ25" s="550"/>
      <c r="BA25" s="20"/>
      <c r="BB25" s="17"/>
      <c r="BC25" s="18"/>
      <c r="BD25" s="20"/>
      <c r="BE25" s="20"/>
      <c r="BF25" s="20"/>
      <c r="BG25" s="20"/>
      <c r="BH25" s="20"/>
      <c r="BI25" s="20"/>
      <c r="BJ25" s="20"/>
      <c r="BK25" s="20"/>
      <c r="BL25" s="17"/>
      <c r="BM25" s="18"/>
      <c r="BN25" s="20"/>
      <c r="BO25" s="20"/>
      <c r="BP25" s="20"/>
      <c r="BQ25" s="20"/>
      <c r="BR25" s="20"/>
      <c r="BS25" s="20"/>
      <c r="BT25" s="20"/>
      <c r="BU25" s="20"/>
      <c r="BV25" s="17"/>
      <c r="BW25" s="18"/>
      <c r="BX25" s="20"/>
      <c r="BY25" s="20"/>
      <c r="BZ25" s="20"/>
      <c r="CA25" s="20"/>
      <c r="CB25" s="20"/>
      <c r="CC25" s="20"/>
      <c r="CD25" s="20"/>
      <c r="CE25" s="20"/>
      <c r="CF25" s="17"/>
      <c r="CG25" s="18"/>
      <c r="CH25" s="20"/>
      <c r="CI25" s="20"/>
      <c r="CJ25" s="20"/>
      <c r="CK25" s="20"/>
      <c r="CL25" s="20"/>
      <c r="CM25" s="20"/>
      <c r="CN25" s="20"/>
      <c r="CO25" s="20"/>
      <c r="CP25" s="17"/>
      <c r="CQ25" s="18"/>
      <c r="CR25" s="20"/>
      <c r="CS25" s="20"/>
      <c r="CT25" s="20"/>
      <c r="CU25" s="20"/>
      <c r="CV25" s="20"/>
      <c r="CW25" s="20"/>
      <c r="CX25" s="20"/>
      <c r="CY25" s="20"/>
      <c r="CZ25" s="17"/>
      <c r="DA25" s="18"/>
      <c r="DB25" s="20"/>
      <c r="DC25" s="20"/>
      <c r="DD25" s="20"/>
      <c r="DE25" s="20"/>
      <c r="DF25" s="20"/>
      <c r="DG25" s="20"/>
      <c r="DH25" s="20"/>
      <c r="DI25" s="20"/>
      <c r="DJ25" s="17"/>
      <c r="DK25" s="18"/>
      <c r="DL25" s="20"/>
      <c r="DM25" s="20"/>
      <c r="DN25" s="20"/>
      <c r="DO25" s="20"/>
      <c r="DP25" s="20"/>
      <c r="DQ25" s="20"/>
      <c r="DR25" s="20"/>
      <c r="DS25" s="20"/>
      <c r="DT25" s="17"/>
      <c r="DU25" s="18"/>
      <c r="DV25" s="20"/>
      <c r="DW25" s="20"/>
      <c r="DX25" s="20"/>
      <c r="DY25" s="20"/>
      <c r="DZ25" s="20"/>
      <c r="EA25" s="20"/>
      <c r="EB25" s="20"/>
      <c r="EC25" s="20"/>
      <c r="ED25" s="17"/>
      <c r="EE25" s="18"/>
      <c r="EF25" s="20"/>
      <c r="EG25" s="20"/>
      <c r="EH25" s="20"/>
      <c r="EI25" s="20"/>
      <c r="EJ25" s="20"/>
      <c r="EK25" s="20"/>
      <c r="EL25" s="20"/>
      <c r="EM25" s="20"/>
      <c r="EN25" s="17"/>
      <c r="EO25" s="18"/>
      <c r="EP25" s="20"/>
      <c r="EQ25" s="20"/>
      <c r="ER25" s="20"/>
      <c r="ES25" s="20"/>
      <c r="ET25" s="20"/>
      <c r="EU25" s="20"/>
      <c r="EV25" s="20"/>
      <c r="EW25" s="20"/>
      <c r="EX25" s="17"/>
      <c r="EY25" s="18"/>
      <c r="EZ25" s="20"/>
      <c r="FA25" s="20"/>
      <c r="FB25" s="20"/>
      <c r="FC25" s="20"/>
      <c r="FD25" s="20"/>
      <c r="FE25" s="20"/>
      <c r="FF25" s="20"/>
      <c r="FG25" s="20"/>
      <c r="FH25" s="17"/>
      <c r="FI25" s="18"/>
      <c r="FJ25" s="20"/>
      <c r="FK25" s="20"/>
      <c r="FL25" s="20"/>
      <c r="FM25" s="20"/>
      <c r="FN25" s="20"/>
      <c r="FO25" s="20"/>
      <c r="FP25" s="20"/>
      <c r="FQ25" s="20"/>
      <c r="FR25" s="17"/>
      <c r="FS25" s="18"/>
      <c r="FT25" s="20"/>
      <c r="FU25" s="20"/>
      <c r="FV25" s="20"/>
      <c r="FW25" s="20"/>
      <c r="FX25" s="20"/>
      <c r="FY25" s="20"/>
      <c r="FZ25" s="20"/>
      <c r="GA25" s="20"/>
      <c r="GB25" s="17"/>
      <c r="GC25" s="18"/>
      <c r="GD25" s="20"/>
      <c r="GE25" s="20"/>
      <c r="GF25" s="20"/>
      <c r="GG25" s="20"/>
      <c r="GH25" s="20"/>
      <c r="GI25" s="20"/>
      <c r="GJ25" s="20"/>
      <c r="GK25" s="20"/>
      <c r="GL25" s="17"/>
      <c r="GM25" s="18"/>
      <c r="GN25" s="20"/>
      <c r="GO25" s="20"/>
      <c r="GP25" s="20"/>
      <c r="GQ25" s="20"/>
      <c r="GR25" s="20"/>
      <c r="GS25" s="20"/>
      <c r="GT25" s="20"/>
      <c r="GU25" s="20"/>
      <c r="GV25" s="17"/>
      <c r="GW25" s="18"/>
      <c r="GX25" s="20"/>
      <c r="GY25" s="20"/>
      <c r="GZ25" s="20"/>
      <c r="HA25" s="20"/>
      <c r="HB25" s="20"/>
      <c r="HC25" s="20"/>
      <c r="HD25" s="20"/>
      <c r="HE25" s="20"/>
      <c r="HF25" s="17"/>
      <c r="HG25" s="18"/>
      <c r="HH25" s="20"/>
      <c r="HI25" s="20"/>
      <c r="HJ25" s="20"/>
      <c r="HK25" s="20"/>
      <c r="HL25" s="20"/>
      <c r="HM25" s="20"/>
      <c r="HN25" s="20"/>
      <c r="HO25" s="20"/>
      <c r="HP25" s="17"/>
      <c r="HQ25" s="18"/>
      <c r="HR25" s="20"/>
      <c r="HS25" s="20"/>
      <c r="HT25" s="20"/>
      <c r="HU25" s="20"/>
      <c r="HV25" s="20"/>
      <c r="HW25" s="20"/>
      <c r="HX25" s="20"/>
      <c r="HY25" s="20"/>
      <c r="HZ25" s="17"/>
      <c r="IA25" s="18"/>
      <c r="IB25" s="20"/>
      <c r="IC25" s="20"/>
      <c r="ID25" s="20"/>
      <c r="IE25" s="20"/>
      <c r="IF25" s="20"/>
      <c r="IG25" s="20"/>
      <c r="IH25" s="20"/>
      <c r="II25" s="20"/>
      <c r="IJ25" s="203"/>
    </row>
    <row r="26" spans="1:244" ht="9">
      <c r="A26" s="198"/>
      <c r="B26" s="178" t="str">
        <f>Planilha!D32</f>
        <v>PAVILHÃO ALUÍZIO PRATA</v>
      </c>
      <c r="C26" s="204"/>
      <c r="D26" s="9"/>
      <c r="E26" s="8">
        <f>Planilha!I148*D27</f>
        <v>17037.84</v>
      </c>
      <c r="F26" s="8"/>
      <c r="G26" s="8"/>
      <c r="H26" s="8"/>
      <c r="I26" s="8"/>
      <c r="J26" s="8"/>
      <c r="K26" s="8"/>
      <c r="L26" s="8"/>
      <c r="M26" s="8"/>
      <c r="N26" s="9"/>
      <c r="O26" s="8">
        <f>Planilha!I148*N27</f>
        <v>68151.36</v>
      </c>
      <c r="P26" s="8"/>
      <c r="Q26" s="8"/>
      <c r="R26" s="8"/>
      <c r="S26" s="8"/>
      <c r="T26" s="8"/>
      <c r="U26" s="8"/>
      <c r="V26" s="8"/>
      <c r="W26" s="8"/>
      <c r="X26" s="9"/>
      <c r="Y26" s="8">
        <f>Planilha!I148*X27</f>
        <v>119264.88</v>
      </c>
      <c r="Z26" s="8"/>
      <c r="AA26" s="8"/>
      <c r="AB26" s="8"/>
      <c r="AC26" s="8"/>
      <c r="AD26" s="8"/>
      <c r="AE26" s="8"/>
      <c r="AF26" s="8"/>
      <c r="AG26" s="8"/>
      <c r="AH26" s="9"/>
      <c r="AI26" s="8">
        <f>Planilha!I148*AH27</f>
        <v>102227.04</v>
      </c>
      <c r="AJ26" s="8"/>
      <c r="AK26" s="8"/>
      <c r="AL26" s="8"/>
      <c r="AM26" s="8"/>
      <c r="AN26" s="8"/>
      <c r="AO26" s="8"/>
      <c r="AP26" s="8"/>
      <c r="AQ26" s="8"/>
      <c r="AR26" s="9"/>
      <c r="AS26" s="8">
        <f>Planilha!I148*AR27</f>
        <v>34075.67</v>
      </c>
      <c r="AT26" s="8"/>
      <c r="AU26" s="8"/>
      <c r="AV26" s="8"/>
      <c r="AW26" s="8"/>
      <c r="AX26" s="8"/>
      <c r="AY26" s="8"/>
      <c r="AZ26" s="8"/>
      <c r="BA26" s="8"/>
      <c r="BB26" s="9"/>
      <c r="BC26" s="8">
        <f>Planilha!I148*BB27</f>
        <v>0</v>
      </c>
      <c r="BD26" s="8"/>
      <c r="BE26" s="8"/>
      <c r="BF26" s="8"/>
      <c r="BG26" s="8"/>
      <c r="BH26" s="8"/>
      <c r="BI26" s="8"/>
      <c r="BJ26" s="8"/>
      <c r="BK26" s="8"/>
      <c r="BL26" s="9"/>
      <c r="BM26" s="8">
        <f>Planilha!I148*BL27</f>
        <v>0</v>
      </c>
      <c r="BN26" s="8"/>
      <c r="BO26" s="8"/>
      <c r="BP26" s="8"/>
      <c r="BQ26" s="8"/>
      <c r="BR26" s="8"/>
      <c r="BS26" s="8"/>
      <c r="BT26" s="8"/>
      <c r="BU26" s="8"/>
      <c r="BV26" s="9"/>
      <c r="BW26" s="8">
        <f>Planilha!I148*BV27</f>
        <v>0</v>
      </c>
      <c r="BX26" s="8"/>
      <c r="BY26" s="8"/>
      <c r="BZ26" s="8"/>
      <c r="CA26" s="8"/>
      <c r="CB26" s="8"/>
      <c r="CC26" s="8"/>
      <c r="CD26" s="8"/>
      <c r="CE26" s="8"/>
      <c r="CF26" s="9"/>
      <c r="CG26" s="8">
        <f>Planilha!I148*CF27</f>
        <v>0</v>
      </c>
      <c r="CH26" s="8"/>
      <c r="CI26" s="8"/>
      <c r="CJ26" s="8"/>
      <c r="CK26" s="8"/>
      <c r="CL26" s="8"/>
      <c r="CM26" s="8"/>
      <c r="CN26" s="8"/>
      <c r="CO26" s="8"/>
      <c r="CP26" s="9"/>
      <c r="CQ26" s="8">
        <f>Planilha!I148*CP27</f>
        <v>0</v>
      </c>
      <c r="CR26" s="8"/>
      <c r="CS26" s="8"/>
      <c r="CT26" s="8"/>
      <c r="CU26" s="8"/>
      <c r="CV26" s="8"/>
      <c r="CW26" s="8"/>
      <c r="CX26" s="8"/>
      <c r="CY26" s="8"/>
      <c r="CZ26" s="9"/>
      <c r="DA26" s="8">
        <f>Planilha!$I148*CZ27</f>
        <v>0</v>
      </c>
      <c r="DB26" s="8"/>
      <c r="DC26" s="8"/>
      <c r="DD26" s="8"/>
      <c r="DE26" s="8"/>
      <c r="DF26" s="8"/>
      <c r="DG26" s="8"/>
      <c r="DH26" s="8"/>
      <c r="DI26" s="8"/>
      <c r="DJ26" s="9"/>
      <c r="DK26" s="8">
        <f>Planilha!$I148*DJ27</f>
        <v>0</v>
      </c>
      <c r="DL26" s="8"/>
      <c r="DM26" s="8"/>
      <c r="DN26" s="8"/>
      <c r="DO26" s="8"/>
      <c r="DP26" s="8"/>
      <c r="DQ26" s="8"/>
      <c r="DR26" s="8"/>
      <c r="DS26" s="8"/>
      <c r="DT26" s="9"/>
      <c r="DU26" s="8">
        <f>Planilha!$I148*DT27</f>
        <v>0</v>
      </c>
      <c r="DV26" s="8"/>
      <c r="DW26" s="8"/>
      <c r="DX26" s="8"/>
      <c r="DY26" s="8"/>
      <c r="DZ26" s="8"/>
      <c r="EA26" s="8"/>
      <c r="EB26" s="8"/>
      <c r="EC26" s="8"/>
      <c r="ED26" s="9"/>
      <c r="EE26" s="8">
        <f>Planilha!$I148*ED27</f>
        <v>0</v>
      </c>
      <c r="EF26" s="8"/>
      <c r="EG26" s="8"/>
      <c r="EH26" s="8"/>
      <c r="EI26" s="8"/>
      <c r="EJ26" s="8"/>
      <c r="EK26" s="8"/>
      <c r="EL26" s="8"/>
      <c r="EM26" s="8"/>
      <c r="EN26" s="9"/>
      <c r="EO26" s="8">
        <f>Planilha!$I148*EN27</f>
        <v>0</v>
      </c>
      <c r="EP26" s="8"/>
      <c r="EQ26" s="8"/>
      <c r="ER26" s="8"/>
      <c r="ES26" s="8"/>
      <c r="ET26" s="8"/>
      <c r="EU26" s="8"/>
      <c r="EV26" s="8"/>
      <c r="EW26" s="8"/>
      <c r="EX26" s="9"/>
      <c r="EY26" s="8">
        <f>Planilha!$I148*EX27</f>
        <v>0</v>
      </c>
      <c r="EZ26" s="8"/>
      <c r="FA26" s="8"/>
      <c r="FB26" s="8"/>
      <c r="FC26" s="8"/>
      <c r="FD26" s="8"/>
      <c r="FE26" s="8"/>
      <c r="FF26" s="8"/>
      <c r="FG26" s="8"/>
      <c r="FH26" s="9"/>
      <c r="FI26" s="8">
        <f>Planilha!$I148*FH27</f>
        <v>0</v>
      </c>
      <c r="FJ26" s="8"/>
      <c r="FK26" s="8"/>
      <c r="FL26" s="8"/>
      <c r="FM26" s="8"/>
      <c r="FN26" s="8"/>
      <c r="FO26" s="8"/>
      <c r="FP26" s="8"/>
      <c r="FQ26" s="8"/>
      <c r="FR26" s="9"/>
      <c r="FS26" s="8">
        <f>Planilha!$I148*FR27</f>
        <v>0</v>
      </c>
      <c r="FT26" s="8"/>
      <c r="FU26" s="8"/>
      <c r="FV26" s="8"/>
      <c r="FW26" s="8"/>
      <c r="FX26" s="8"/>
      <c r="FY26" s="8"/>
      <c r="FZ26" s="8"/>
      <c r="GA26" s="8"/>
      <c r="GB26" s="9"/>
      <c r="GC26" s="8">
        <f>Planilha!$I148*GB27</f>
        <v>0</v>
      </c>
      <c r="GD26" s="8"/>
      <c r="GE26" s="8"/>
      <c r="GF26" s="8"/>
      <c r="GG26" s="8"/>
      <c r="GH26" s="8"/>
      <c r="GI26" s="8"/>
      <c r="GJ26" s="8"/>
      <c r="GK26" s="8"/>
      <c r="GL26" s="9"/>
      <c r="GM26" s="8">
        <f>Planilha!$I148*GL27</f>
        <v>0</v>
      </c>
      <c r="GN26" s="8"/>
      <c r="GO26" s="8"/>
      <c r="GP26" s="8"/>
      <c r="GQ26" s="8"/>
      <c r="GR26" s="8"/>
      <c r="GS26" s="8"/>
      <c r="GT26" s="8"/>
      <c r="GU26" s="8"/>
      <c r="GV26" s="9"/>
      <c r="GW26" s="8">
        <f>Planilha!$I148*GV27</f>
        <v>0</v>
      </c>
      <c r="GX26" s="8"/>
      <c r="GY26" s="8"/>
      <c r="GZ26" s="8"/>
      <c r="HA26" s="8"/>
      <c r="HB26" s="8"/>
      <c r="HC26" s="8"/>
      <c r="HD26" s="8"/>
      <c r="HE26" s="8"/>
      <c r="HF26" s="9"/>
      <c r="HG26" s="8">
        <f>Planilha!$I148*HF27</f>
        <v>0</v>
      </c>
      <c r="HH26" s="8"/>
      <c r="HI26" s="8"/>
      <c r="HJ26" s="8"/>
      <c r="HK26" s="8"/>
      <c r="HL26" s="8"/>
      <c r="HM26" s="8"/>
      <c r="HN26" s="8"/>
      <c r="HO26" s="8"/>
      <c r="HP26" s="9"/>
      <c r="HQ26" s="8">
        <f>Planilha!$I148*HP27</f>
        <v>0</v>
      </c>
      <c r="HR26" s="8"/>
      <c r="HS26" s="8"/>
      <c r="HT26" s="8"/>
      <c r="HU26" s="8"/>
      <c r="HV26" s="8"/>
      <c r="HW26" s="8"/>
      <c r="HX26" s="8"/>
      <c r="HY26" s="8"/>
      <c r="HZ26" s="9"/>
      <c r="IA26" s="8">
        <f>Planilha!$I148*HZ27</f>
        <v>0</v>
      </c>
      <c r="IB26" s="8"/>
      <c r="IC26" s="8"/>
      <c r="ID26" s="8"/>
      <c r="IE26" s="8"/>
      <c r="IF26" s="8"/>
      <c r="IG26" s="8"/>
      <c r="IH26" s="8"/>
      <c r="II26" s="8"/>
      <c r="IJ26" s="200">
        <f>SUM(D26:II26)</f>
        <v>340756.79</v>
      </c>
    </row>
    <row r="27" spans="1:244" ht="9">
      <c r="A27" s="201"/>
      <c r="B27" s="206"/>
      <c r="C27" s="205"/>
      <c r="D27" s="165">
        <v>0.05</v>
      </c>
      <c r="E27" s="166"/>
      <c r="F27" s="166"/>
      <c r="G27" s="166"/>
      <c r="H27" s="166"/>
      <c r="I27" s="166"/>
      <c r="J27" s="166"/>
      <c r="K27" s="166"/>
      <c r="L27" s="166"/>
      <c r="M27" s="166"/>
      <c r="N27" s="165">
        <v>0.2</v>
      </c>
      <c r="O27" s="166"/>
      <c r="P27" s="166"/>
      <c r="Q27" s="166"/>
      <c r="R27" s="166"/>
      <c r="S27" s="166"/>
      <c r="T27" s="166"/>
      <c r="U27" s="166"/>
      <c r="V27" s="166"/>
      <c r="W27" s="166"/>
      <c r="X27" s="165">
        <v>0.35</v>
      </c>
      <c r="Y27" s="166"/>
      <c r="Z27" s="166"/>
      <c r="AA27" s="166"/>
      <c r="AB27" s="166"/>
      <c r="AC27" s="166"/>
      <c r="AD27" s="166"/>
      <c r="AE27" s="166"/>
      <c r="AF27" s="166"/>
      <c r="AG27" s="166"/>
      <c r="AH27" s="165">
        <v>0.3</v>
      </c>
      <c r="AI27" s="166"/>
      <c r="AJ27" s="166"/>
      <c r="AK27" s="166"/>
      <c r="AL27" s="166"/>
      <c r="AM27" s="166"/>
      <c r="AN27" s="166"/>
      <c r="AO27" s="166"/>
      <c r="AP27" s="166"/>
      <c r="AQ27" s="166"/>
      <c r="AR27" s="951">
        <v>0.099999974</v>
      </c>
      <c r="AS27" s="166"/>
      <c r="AT27" s="166"/>
      <c r="AU27" s="166"/>
      <c r="AV27" s="166"/>
      <c r="AW27" s="166"/>
      <c r="AX27" s="166"/>
      <c r="AY27" s="166"/>
      <c r="AZ27" s="166"/>
      <c r="BA27" s="166"/>
      <c r="BB27" s="165">
        <v>0</v>
      </c>
      <c r="BC27" s="166"/>
      <c r="BD27" s="166"/>
      <c r="BE27" s="166"/>
      <c r="BF27" s="166"/>
      <c r="BG27" s="166"/>
      <c r="BH27" s="166"/>
      <c r="BI27" s="166"/>
      <c r="BJ27" s="166"/>
      <c r="BK27" s="166"/>
      <c r="BL27" s="165">
        <v>0</v>
      </c>
      <c r="BM27" s="166"/>
      <c r="BN27" s="166"/>
      <c r="BO27" s="166"/>
      <c r="BP27" s="166"/>
      <c r="BQ27" s="166"/>
      <c r="BR27" s="166"/>
      <c r="BS27" s="166"/>
      <c r="BT27" s="166"/>
      <c r="BU27" s="166"/>
      <c r="BV27" s="165">
        <v>0</v>
      </c>
      <c r="BW27" s="166"/>
      <c r="BX27" s="166"/>
      <c r="BY27" s="166"/>
      <c r="BZ27" s="166"/>
      <c r="CA27" s="166"/>
      <c r="CB27" s="166"/>
      <c r="CC27" s="166"/>
      <c r="CD27" s="166"/>
      <c r="CE27" s="166"/>
      <c r="CF27" s="165">
        <v>0</v>
      </c>
      <c r="CG27" s="166"/>
      <c r="CH27" s="166"/>
      <c r="CI27" s="166"/>
      <c r="CJ27" s="166"/>
      <c r="CK27" s="166"/>
      <c r="CL27" s="166"/>
      <c r="CM27" s="166"/>
      <c r="CN27" s="166"/>
      <c r="CO27" s="166"/>
      <c r="CP27" s="165">
        <v>0</v>
      </c>
      <c r="CQ27" s="166"/>
      <c r="CR27" s="166"/>
      <c r="CS27" s="166"/>
      <c r="CT27" s="166"/>
      <c r="CU27" s="166"/>
      <c r="CV27" s="166"/>
      <c r="CW27" s="166"/>
      <c r="CX27" s="166"/>
      <c r="CY27" s="166"/>
      <c r="CZ27" s="165">
        <v>0</v>
      </c>
      <c r="DA27" s="166"/>
      <c r="DB27" s="166"/>
      <c r="DC27" s="166"/>
      <c r="DD27" s="166"/>
      <c r="DE27" s="166"/>
      <c r="DF27" s="166"/>
      <c r="DG27" s="166"/>
      <c r="DH27" s="166"/>
      <c r="DI27" s="166"/>
      <c r="DJ27" s="165">
        <v>0</v>
      </c>
      <c r="DK27" s="166"/>
      <c r="DL27" s="166"/>
      <c r="DM27" s="166"/>
      <c r="DN27" s="166"/>
      <c r="DO27" s="166"/>
      <c r="DP27" s="166"/>
      <c r="DQ27" s="166"/>
      <c r="DR27" s="166"/>
      <c r="DS27" s="166"/>
      <c r="DT27" s="165">
        <v>0</v>
      </c>
      <c r="DU27" s="166"/>
      <c r="DV27" s="166"/>
      <c r="DW27" s="166"/>
      <c r="DX27" s="166"/>
      <c r="DY27" s="166"/>
      <c r="DZ27" s="166"/>
      <c r="EA27" s="166"/>
      <c r="EB27" s="166"/>
      <c r="EC27" s="166"/>
      <c r="ED27" s="165">
        <v>0</v>
      </c>
      <c r="EE27" s="166"/>
      <c r="EF27" s="166"/>
      <c r="EG27" s="166"/>
      <c r="EH27" s="166"/>
      <c r="EI27" s="166"/>
      <c r="EJ27" s="166"/>
      <c r="EK27" s="166"/>
      <c r="EL27" s="166"/>
      <c r="EM27" s="166"/>
      <c r="EN27" s="165">
        <v>0</v>
      </c>
      <c r="EO27" s="166"/>
      <c r="EP27" s="166"/>
      <c r="EQ27" s="166"/>
      <c r="ER27" s="166"/>
      <c r="ES27" s="166"/>
      <c r="ET27" s="166"/>
      <c r="EU27" s="166"/>
      <c r="EV27" s="166"/>
      <c r="EW27" s="166"/>
      <c r="EX27" s="165">
        <v>0</v>
      </c>
      <c r="EY27" s="166"/>
      <c r="EZ27" s="166"/>
      <c r="FA27" s="166"/>
      <c r="FB27" s="166"/>
      <c r="FC27" s="166"/>
      <c r="FD27" s="166"/>
      <c r="FE27" s="166"/>
      <c r="FF27" s="166"/>
      <c r="FG27" s="166"/>
      <c r="FH27" s="165">
        <v>0</v>
      </c>
      <c r="FI27" s="166"/>
      <c r="FJ27" s="166"/>
      <c r="FK27" s="166"/>
      <c r="FL27" s="166"/>
      <c r="FM27" s="166"/>
      <c r="FN27" s="166"/>
      <c r="FO27" s="166"/>
      <c r="FP27" s="166"/>
      <c r="FQ27" s="166"/>
      <c r="FR27" s="165">
        <v>0</v>
      </c>
      <c r="FS27" s="166"/>
      <c r="FT27" s="166"/>
      <c r="FU27" s="166"/>
      <c r="FV27" s="166"/>
      <c r="FW27" s="166"/>
      <c r="FX27" s="166"/>
      <c r="FY27" s="166"/>
      <c r="FZ27" s="166"/>
      <c r="GA27" s="166"/>
      <c r="GB27" s="165">
        <v>0</v>
      </c>
      <c r="GC27" s="166"/>
      <c r="GD27" s="166"/>
      <c r="GE27" s="166"/>
      <c r="GF27" s="166"/>
      <c r="GG27" s="166"/>
      <c r="GH27" s="166"/>
      <c r="GI27" s="166"/>
      <c r="GJ27" s="166"/>
      <c r="GK27" s="166"/>
      <c r="GL27" s="165">
        <v>0</v>
      </c>
      <c r="GM27" s="166"/>
      <c r="GN27" s="166"/>
      <c r="GO27" s="166"/>
      <c r="GP27" s="166"/>
      <c r="GQ27" s="166"/>
      <c r="GR27" s="166"/>
      <c r="GS27" s="166"/>
      <c r="GT27" s="166"/>
      <c r="GU27" s="166"/>
      <c r="GV27" s="165">
        <v>0</v>
      </c>
      <c r="GW27" s="166"/>
      <c r="GX27" s="166"/>
      <c r="GY27" s="166"/>
      <c r="GZ27" s="166"/>
      <c r="HA27" s="166"/>
      <c r="HB27" s="166"/>
      <c r="HC27" s="166"/>
      <c r="HD27" s="166"/>
      <c r="HE27" s="166"/>
      <c r="HF27" s="165">
        <v>0</v>
      </c>
      <c r="HG27" s="166"/>
      <c r="HH27" s="166"/>
      <c r="HI27" s="166"/>
      <c r="HJ27" s="166"/>
      <c r="HK27" s="166"/>
      <c r="HL27" s="166"/>
      <c r="HM27" s="166"/>
      <c r="HN27" s="166"/>
      <c r="HO27" s="166"/>
      <c r="HP27" s="165">
        <v>0</v>
      </c>
      <c r="HQ27" s="166"/>
      <c r="HR27" s="166"/>
      <c r="HS27" s="166"/>
      <c r="HT27" s="166"/>
      <c r="HU27" s="166"/>
      <c r="HV27" s="166"/>
      <c r="HW27" s="166"/>
      <c r="HX27" s="166"/>
      <c r="HY27" s="166"/>
      <c r="HZ27" s="165">
        <v>0</v>
      </c>
      <c r="IA27" s="166"/>
      <c r="IB27" s="166"/>
      <c r="IC27" s="166"/>
      <c r="ID27" s="166"/>
      <c r="IE27" s="166"/>
      <c r="IF27" s="166"/>
      <c r="IG27" s="166"/>
      <c r="IH27" s="166"/>
      <c r="II27" s="166"/>
      <c r="IJ27" s="22">
        <f>IF(Planilha!I148&lt;&gt;IJ26,"VERIFIQUE","")</f>
      </c>
    </row>
    <row r="28" spans="1:244" ht="9">
      <c r="A28" s="198" t="str">
        <f>Planilha!C150</f>
        <v>04</v>
      </c>
      <c r="B28" s="178"/>
      <c r="C28" s="202"/>
      <c r="D28" s="17"/>
      <c r="E28" s="18"/>
      <c r="F28" s="18"/>
      <c r="G28" s="18"/>
      <c r="H28" s="18"/>
      <c r="I28" s="18"/>
      <c r="J28" s="18"/>
      <c r="K28" s="18"/>
      <c r="L28" s="18"/>
      <c r="M28" s="18"/>
      <c r="N28" s="547"/>
      <c r="O28" s="548"/>
      <c r="P28" s="549"/>
      <c r="Q28" s="549"/>
      <c r="R28" s="549"/>
      <c r="S28" s="549"/>
      <c r="T28" s="549"/>
      <c r="U28" s="549"/>
      <c r="V28" s="549"/>
      <c r="W28" s="549"/>
      <c r="X28" s="547"/>
      <c r="Y28" s="548"/>
      <c r="Z28" s="550"/>
      <c r="AA28" s="550"/>
      <c r="AB28" s="550"/>
      <c r="AC28" s="550"/>
      <c r="AD28" s="550"/>
      <c r="AE28" s="550"/>
      <c r="AF28" s="550"/>
      <c r="AG28" s="550"/>
      <c r="AH28" s="547"/>
      <c r="AI28" s="548"/>
      <c r="AJ28" s="550"/>
      <c r="AK28" s="550"/>
      <c r="AL28" s="550"/>
      <c r="AM28" s="550"/>
      <c r="AN28" s="550"/>
      <c r="AO28" s="550"/>
      <c r="AP28" s="550"/>
      <c r="AQ28" s="550"/>
      <c r="AR28" s="19"/>
      <c r="AS28" s="19"/>
      <c r="AT28" s="19"/>
      <c r="AU28" s="19"/>
      <c r="AV28" s="19"/>
      <c r="AW28" s="19"/>
      <c r="AX28" s="19"/>
      <c r="AY28" s="19"/>
      <c r="AZ28" s="19"/>
      <c r="BA28" s="19"/>
      <c r="BB28" s="17"/>
      <c r="BC28" s="18"/>
      <c r="BD28" s="20"/>
      <c r="BE28" s="20"/>
      <c r="BF28" s="20"/>
      <c r="BG28" s="20"/>
      <c r="BH28" s="20"/>
      <c r="BI28" s="20"/>
      <c r="BJ28" s="20"/>
      <c r="BK28" s="20"/>
      <c r="BL28" s="17"/>
      <c r="BM28" s="18"/>
      <c r="BN28" s="20"/>
      <c r="BO28" s="20"/>
      <c r="BP28" s="20"/>
      <c r="BQ28" s="20"/>
      <c r="BR28" s="20"/>
      <c r="BS28" s="20"/>
      <c r="BT28" s="20"/>
      <c r="BU28" s="20"/>
      <c r="BV28" s="17"/>
      <c r="BW28" s="18"/>
      <c r="BX28" s="20"/>
      <c r="BY28" s="20"/>
      <c r="BZ28" s="20"/>
      <c r="CA28" s="20"/>
      <c r="CB28" s="20"/>
      <c r="CC28" s="20"/>
      <c r="CD28" s="20"/>
      <c r="CE28" s="20"/>
      <c r="CF28" s="17"/>
      <c r="CG28" s="18"/>
      <c r="CH28" s="20"/>
      <c r="CI28" s="20"/>
      <c r="CJ28" s="20"/>
      <c r="CK28" s="20"/>
      <c r="CL28" s="20"/>
      <c r="CM28" s="20"/>
      <c r="CN28" s="20"/>
      <c r="CO28" s="20"/>
      <c r="CP28" s="17"/>
      <c r="CQ28" s="18"/>
      <c r="CR28" s="20"/>
      <c r="CS28" s="20"/>
      <c r="CT28" s="20"/>
      <c r="CU28" s="20"/>
      <c r="CV28" s="20"/>
      <c r="CW28" s="20"/>
      <c r="CX28" s="20"/>
      <c r="CY28" s="20"/>
      <c r="CZ28" s="17"/>
      <c r="DA28" s="18"/>
      <c r="DB28" s="20"/>
      <c r="DC28" s="20"/>
      <c r="DD28" s="20"/>
      <c r="DE28" s="20"/>
      <c r="DF28" s="20"/>
      <c r="DG28" s="20"/>
      <c r="DH28" s="20"/>
      <c r="DI28" s="20"/>
      <c r="DJ28" s="17"/>
      <c r="DK28" s="18"/>
      <c r="DL28" s="20"/>
      <c r="DM28" s="20"/>
      <c r="DN28" s="20"/>
      <c r="DO28" s="20"/>
      <c r="DP28" s="20"/>
      <c r="DQ28" s="20"/>
      <c r="DR28" s="20"/>
      <c r="DS28" s="20"/>
      <c r="DT28" s="17"/>
      <c r="DU28" s="18"/>
      <c r="DV28" s="20"/>
      <c r="DW28" s="20"/>
      <c r="DX28" s="20"/>
      <c r="DY28" s="20"/>
      <c r="DZ28" s="20"/>
      <c r="EA28" s="20"/>
      <c r="EB28" s="20"/>
      <c r="EC28" s="20"/>
      <c r="ED28" s="17"/>
      <c r="EE28" s="18"/>
      <c r="EF28" s="20"/>
      <c r="EG28" s="20"/>
      <c r="EH28" s="20"/>
      <c r="EI28" s="20"/>
      <c r="EJ28" s="20"/>
      <c r="EK28" s="20"/>
      <c r="EL28" s="20"/>
      <c r="EM28" s="20"/>
      <c r="EN28" s="17"/>
      <c r="EO28" s="18"/>
      <c r="EP28" s="20"/>
      <c r="EQ28" s="20"/>
      <c r="ER28" s="20"/>
      <c r="ES28" s="20"/>
      <c r="ET28" s="20"/>
      <c r="EU28" s="20"/>
      <c r="EV28" s="20"/>
      <c r="EW28" s="20"/>
      <c r="EX28" s="17"/>
      <c r="EY28" s="18"/>
      <c r="EZ28" s="20"/>
      <c r="FA28" s="20"/>
      <c r="FB28" s="20"/>
      <c r="FC28" s="20"/>
      <c r="FD28" s="20"/>
      <c r="FE28" s="20"/>
      <c r="FF28" s="20"/>
      <c r="FG28" s="20"/>
      <c r="FH28" s="17"/>
      <c r="FI28" s="18"/>
      <c r="FJ28" s="20"/>
      <c r="FK28" s="20"/>
      <c r="FL28" s="20"/>
      <c r="FM28" s="20"/>
      <c r="FN28" s="20"/>
      <c r="FO28" s="20"/>
      <c r="FP28" s="20"/>
      <c r="FQ28" s="20"/>
      <c r="FR28" s="17"/>
      <c r="FS28" s="18"/>
      <c r="FT28" s="20"/>
      <c r="FU28" s="20"/>
      <c r="FV28" s="20"/>
      <c r="FW28" s="20"/>
      <c r="FX28" s="20"/>
      <c r="FY28" s="20"/>
      <c r="FZ28" s="20"/>
      <c r="GA28" s="20"/>
      <c r="GB28" s="17"/>
      <c r="GC28" s="18"/>
      <c r="GD28" s="20"/>
      <c r="GE28" s="20"/>
      <c r="GF28" s="20"/>
      <c r="GG28" s="20"/>
      <c r="GH28" s="20"/>
      <c r="GI28" s="20"/>
      <c r="GJ28" s="20"/>
      <c r="GK28" s="20"/>
      <c r="GL28" s="17"/>
      <c r="GM28" s="18"/>
      <c r="GN28" s="20"/>
      <c r="GO28" s="20"/>
      <c r="GP28" s="20"/>
      <c r="GQ28" s="20"/>
      <c r="GR28" s="20"/>
      <c r="GS28" s="20"/>
      <c r="GT28" s="20"/>
      <c r="GU28" s="20"/>
      <c r="GV28" s="17"/>
      <c r="GW28" s="18"/>
      <c r="GX28" s="20"/>
      <c r="GY28" s="20"/>
      <c r="GZ28" s="20"/>
      <c r="HA28" s="20"/>
      <c r="HB28" s="20"/>
      <c r="HC28" s="20"/>
      <c r="HD28" s="20"/>
      <c r="HE28" s="20"/>
      <c r="HF28" s="17"/>
      <c r="HG28" s="18"/>
      <c r="HH28" s="20"/>
      <c r="HI28" s="20"/>
      <c r="HJ28" s="20"/>
      <c r="HK28" s="20"/>
      <c r="HL28" s="20"/>
      <c r="HM28" s="20"/>
      <c r="HN28" s="20"/>
      <c r="HO28" s="20"/>
      <c r="HP28" s="17"/>
      <c r="HQ28" s="18"/>
      <c r="HR28" s="20"/>
      <c r="HS28" s="20"/>
      <c r="HT28" s="20"/>
      <c r="HU28" s="20"/>
      <c r="HV28" s="20"/>
      <c r="HW28" s="20"/>
      <c r="HX28" s="20"/>
      <c r="HY28" s="20"/>
      <c r="HZ28" s="17"/>
      <c r="IA28" s="18"/>
      <c r="IB28" s="20"/>
      <c r="IC28" s="20"/>
      <c r="ID28" s="20"/>
      <c r="IE28" s="20"/>
      <c r="IF28" s="20"/>
      <c r="IG28" s="20"/>
      <c r="IH28" s="20"/>
      <c r="II28" s="20"/>
      <c r="IJ28" s="203"/>
    </row>
    <row r="29" spans="1:244" ht="9">
      <c r="A29" s="198"/>
      <c r="B29" s="178" t="str">
        <f>Planilha!D150</f>
        <v>PAVILHÃO ÍTALO SHERLOCK</v>
      </c>
      <c r="C29" s="204"/>
      <c r="D29" s="9"/>
      <c r="E29" s="8">
        <f>Planilha!I223*D30</f>
        <v>0</v>
      </c>
      <c r="F29" s="8"/>
      <c r="G29" s="8"/>
      <c r="H29" s="8"/>
      <c r="I29" s="8"/>
      <c r="J29" s="8"/>
      <c r="K29" s="8"/>
      <c r="L29" s="8"/>
      <c r="M29" s="8"/>
      <c r="N29" s="9"/>
      <c r="O29" s="8">
        <f>Planilha!I223*N30</f>
        <v>66578.68</v>
      </c>
      <c r="P29" s="8"/>
      <c r="Q29" s="8"/>
      <c r="R29" s="8"/>
      <c r="S29" s="8"/>
      <c r="T29" s="8"/>
      <c r="U29" s="8"/>
      <c r="V29" s="8"/>
      <c r="W29" s="8"/>
      <c r="X29" s="9"/>
      <c r="Y29" s="8">
        <f>Planilha!I223*X30</f>
        <v>88771.57</v>
      </c>
      <c r="Z29" s="8"/>
      <c r="AA29" s="8"/>
      <c r="AB29" s="8"/>
      <c r="AC29" s="8"/>
      <c r="AD29" s="8"/>
      <c r="AE29" s="8"/>
      <c r="AF29" s="8"/>
      <c r="AG29" s="8"/>
      <c r="AH29" s="9"/>
      <c r="AI29" s="8">
        <f>Planilha!I223*AH30</f>
        <v>66578.68</v>
      </c>
      <c r="AJ29" s="8"/>
      <c r="AK29" s="8"/>
      <c r="AL29" s="8"/>
      <c r="AM29" s="8"/>
      <c r="AN29" s="8"/>
      <c r="AO29" s="8"/>
      <c r="AP29" s="8"/>
      <c r="AQ29" s="8"/>
      <c r="AR29" s="9"/>
      <c r="AS29" s="8">
        <f>Planilha!I223*AR30</f>
        <v>0</v>
      </c>
      <c r="AT29" s="8"/>
      <c r="AU29" s="8"/>
      <c r="AV29" s="8"/>
      <c r="AW29" s="8"/>
      <c r="AX29" s="8"/>
      <c r="AY29" s="8"/>
      <c r="AZ29" s="8"/>
      <c r="BA29" s="8"/>
      <c r="BB29" s="9"/>
      <c r="BC29" s="8">
        <f>Planilha!I223*BB30</f>
        <v>0</v>
      </c>
      <c r="BD29" s="8"/>
      <c r="BE29" s="8"/>
      <c r="BF29" s="8"/>
      <c r="BG29" s="8"/>
      <c r="BH29" s="8"/>
      <c r="BI29" s="8"/>
      <c r="BJ29" s="8"/>
      <c r="BK29" s="8"/>
      <c r="BL29" s="9"/>
      <c r="BM29" s="8">
        <f>Planilha!I223*BL30</f>
        <v>0</v>
      </c>
      <c r="BN29" s="8"/>
      <c r="BO29" s="8"/>
      <c r="BP29" s="8"/>
      <c r="BQ29" s="8"/>
      <c r="BR29" s="8"/>
      <c r="BS29" s="8"/>
      <c r="BT29" s="8"/>
      <c r="BU29" s="8"/>
      <c r="BV29" s="9"/>
      <c r="BW29" s="8">
        <f>Planilha!I223*BV30</f>
        <v>0</v>
      </c>
      <c r="BX29" s="8"/>
      <c r="BY29" s="8"/>
      <c r="BZ29" s="8"/>
      <c r="CA29" s="8"/>
      <c r="CB29" s="8"/>
      <c r="CC29" s="8"/>
      <c r="CD29" s="8"/>
      <c r="CE29" s="8"/>
      <c r="CF29" s="9"/>
      <c r="CG29" s="8">
        <f>Planilha!I223*CF30</f>
        <v>0</v>
      </c>
      <c r="CH29" s="8"/>
      <c r="CI29" s="8"/>
      <c r="CJ29" s="8"/>
      <c r="CK29" s="8"/>
      <c r="CL29" s="8"/>
      <c r="CM29" s="8"/>
      <c r="CN29" s="8"/>
      <c r="CO29" s="8"/>
      <c r="CP29" s="9"/>
      <c r="CQ29" s="8">
        <f>Planilha!I223*CP30</f>
        <v>0</v>
      </c>
      <c r="CR29" s="8"/>
      <c r="CS29" s="8"/>
      <c r="CT29" s="8"/>
      <c r="CU29" s="8"/>
      <c r="CV29" s="8"/>
      <c r="CW29" s="8"/>
      <c r="CX29" s="8"/>
      <c r="CY29" s="8"/>
      <c r="CZ29" s="9"/>
      <c r="DA29" s="8">
        <f>Planilha!$I223*CZ30</f>
        <v>0</v>
      </c>
      <c r="DB29" s="8"/>
      <c r="DC29" s="8"/>
      <c r="DD29" s="8"/>
      <c r="DE29" s="8"/>
      <c r="DF29" s="8"/>
      <c r="DG29" s="8"/>
      <c r="DH29" s="8"/>
      <c r="DI29" s="8"/>
      <c r="DJ29" s="9"/>
      <c r="DK29" s="8">
        <f>Planilha!$I223*DJ30</f>
        <v>0</v>
      </c>
      <c r="DL29" s="8"/>
      <c r="DM29" s="8"/>
      <c r="DN29" s="8"/>
      <c r="DO29" s="8"/>
      <c r="DP29" s="8"/>
      <c r="DQ29" s="8"/>
      <c r="DR29" s="8"/>
      <c r="DS29" s="8"/>
      <c r="DT29" s="9"/>
      <c r="DU29" s="8">
        <f>Planilha!$I223*DT30</f>
        <v>0</v>
      </c>
      <c r="DV29" s="8"/>
      <c r="DW29" s="8"/>
      <c r="DX29" s="8"/>
      <c r="DY29" s="8"/>
      <c r="DZ29" s="8"/>
      <c r="EA29" s="8"/>
      <c r="EB29" s="8"/>
      <c r="EC29" s="8"/>
      <c r="ED29" s="9"/>
      <c r="EE29" s="8">
        <f>Planilha!$I223*ED30</f>
        <v>0</v>
      </c>
      <c r="EF29" s="8"/>
      <c r="EG29" s="8"/>
      <c r="EH29" s="8"/>
      <c r="EI29" s="8"/>
      <c r="EJ29" s="8"/>
      <c r="EK29" s="8"/>
      <c r="EL29" s="8"/>
      <c r="EM29" s="8"/>
      <c r="EN29" s="9"/>
      <c r="EO29" s="8">
        <f>Planilha!$I223*EN30</f>
        <v>0</v>
      </c>
      <c r="EP29" s="8"/>
      <c r="EQ29" s="8"/>
      <c r="ER29" s="8"/>
      <c r="ES29" s="8"/>
      <c r="ET29" s="8"/>
      <c r="EU29" s="8"/>
      <c r="EV29" s="8"/>
      <c r="EW29" s="8"/>
      <c r="EX29" s="9"/>
      <c r="EY29" s="8">
        <f>Planilha!$I223*EX30</f>
        <v>0</v>
      </c>
      <c r="EZ29" s="8"/>
      <c r="FA29" s="8"/>
      <c r="FB29" s="8"/>
      <c r="FC29" s="8"/>
      <c r="FD29" s="8"/>
      <c r="FE29" s="8"/>
      <c r="FF29" s="8"/>
      <c r="FG29" s="8"/>
      <c r="FH29" s="9"/>
      <c r="FI29" s="8">
        <f>Planilha!$I223*FH30</f>
        <v>0</v>
      </c>
      <c r="FJ29" s="8"/>
      <c r="FK29" s="8"/>
      <c r="FL29" s="8"/>
      <c r="FM29" s="8"/>
      <c r="FN29" s="8"/>
      <c r="FO29" s="8"/>
      <c r="FP29" s="8"/>
      <c r="FQ29" s="8"/>
      <c r="FR29" s="9"/>
      <c r="FS29" s="8">
        <f>Planilha!$I223*FR30</f>
        <v>0</v>
      </c>
      <c r="FT29" s="8"/>
      <c r="FU29" s="8"/>
      <c r="FV29" s="8"/>
      <c r="FW29" s="8"/>
      <c r="FX29" s="8"/>
      <c r="FY29" s="8"/>
      <c r="FZ29" s="8"/>
      <c r="GA29" s="8"/>
      <c r="GB29" s="9"/>
      <c r="GC29" s="8">
        <f>Planilha!$I223*GB30</f>
        <v>0</v>
      </c>
      <c r="GD29" s="8"/>
      <c r="GE29" s="8"/>
      <c r="GF29" s="8"/>
      <c r="GG29" s="8"/>
      <c r="GH29" s="8"/>
      <c r="GI29" s="8"/>
      <c r="GJ29" s="8"/>
      <c r="GK29" s="8"/>
      <c r="GL29" s="9"/>
      <c r="GM29" s="8">
        <f>Planilha!$I223*GL30</f>
        <v>0</v>
      </c>
      <c r="GN29" s="8"/>
      <c r="GO29" s="8"/>
      <c r="GP29" s="8"/>
      <c r="GQ29" s="8"/>
      <c r="GR29" s="8"/>
      <c r="GS29" s="8"/>
      <c r="GT29" s="8"/>
      <c r="GU29" s="8"/>
      <c r="GV29" s="9"/>
      <c r="GW29" s="8">
        <f>Planilha!$I223*GV30</f>
        <v>0</v>
      </c>
      <c r="GX29" s="8"/>
      <c r="GY29" s="8"/>
      <c r="GZ29" s="8"/>
      <c r="HA29" s="8"/>
      <c r="HB29" s="8"/>
      <c r="HC29" s="8"/>
      <c r="HD29" s="8"/>
      <c r="HE29" s="8"/>
      <c r="HF29" s="9"/>
      <c r="HG29" s="8">
        <f>Planilha!$I223*HF30</f>
        <v>0</v>
      </c>
      <c r="HH29" s="8"/>
      <c r="HI29" s="8"/>
      <c r="HJ29" s="8"/>
      <c r="HK29" s="8"/>
      <c r="HL29" s="8"/>
      <c r="HM29" s="8"/>
      <c r="HN29" s="8"/>
      <c r="HO29" s="8"/>
      <c r="HP29" s="9"/>
      <c r="HQ29" s="8">
        <f>Planilha!$I223*HP30</f>
        <v>0</v>
      </c>
      <c r="HR29" s="8"/>
      <c r="HS29" s="8"/>
      <c r="HT29" s="8"/>
      <c r="HU29" s="8"/>
      <c r="HV29" s="8"/>
      <c r="HW29" s="8"/>
      <c r="HX29" s="8"/>
      <c r="HY29" s="8"/>
      <c r="HZ29" s="9"/>
      <c r="IA29" s="8">
        <f>Planilha!$I223*HZ30</f>
        <v>0</v>
      </c>
      <c r="IB29" s="8"/>
      <c r="IC29" s="8"/>
      <c r="ID29" s="8"/>
      <c r="IE29" s="8"/>
      <c r="IF29" s="8"/>
      <c r="IG29" s="8"/>
      <c r="IH29" s="8"/>
      <c r="II29" s="8"/>
      <c r="IJ29" s="200">
        <f>SUM(D29:II29)</f>
        <v>221928.93</v>
      </c>
    </row>
    <row r="30" spans="1:244" ht="9">
      <c r="A30" s="201"/>
      <c r="B30" s="206"/>
      <c r="C30" s="208"/>
      <c r="D30" s="165">
        <v>0</v>
      </c>
      <c r="E30" s="166"/>
      <c r="F30" s="166"/>
      <c r="G30" s="166"/>
      <c r="H30" s="166"/>
      <c r="I30" s="166"/>
      <c r="J30" s="166"/>
      <c r="K30" s="166"/>
      <c r="L30" s="166"/>
      <c r="M30" s="166"/>
      <c r="N30" s="165">
        <v>0.3</v>
      </c>
      <c r="O30" s="166"/>
      <c r="P30" s="166"/>
      <c r="Q30" s="166"/>
      <c r="R30" s="166"/>
      <c r="S30" s="166"/>
      <c r="T30" s="166"/>
      <c r="U30" s="166"/>
      <c r="V30" s="166"/>
      <c r="W30" s="166"/>
      <c r="X30" s="165">
        <v>0.4</v>
      </c>
      <c r="Y30" s="166"/>
      <c r="Z30" s="166"/>
      <c r="AA30" s="166"/>
      <c r="AB30" s="166"/>
      <c r="AC30" s="166"/>
      <c r="AD30" s="166"/>
      <c r="AE30" s="166"/>
      <c r="AF30" s="166"/>
      <c r="AG30" s="166"/>
      <c r="AH30" s="165">
        <v>0.3</v>
      </c>
      <c r="AI30" s="166"/>
      <c r="AJ30" s="166"/>
      <c r="AK30" s="166"/>
      <c r="AL30" s="166"/>
      <c r="AM30" s="166"/>
      <c r="AN30" s="166"/>
      <c r="AO30" s="166"/>
      <c r="AP30" s="166"/>
      <c r="AQ30" s="166"/>
      <c r="AR30" s="165">
        <v>0</v>
      </c>
      <c r="AS30" s="166"/>
      <c r="AT30" s="166"/>
      <c r="AU30" s="166"/>
      <c r="AV30" s="166"/>
      <c r="AW30" s="166"/>
      <c r="AX30" s="166"/>
      <c r="AY30" s="166"/>
      <c r="AZ30" s="166"/>
      <c r="BA30" s="166"/>
      <c r="BB30" s="165">
        <v>0</v>
      </c>
      <c r="BC30" s="166"/>
      <c r="BD30" s="166"/>
      <c r="BE30" s="166"/>
      <c r="BF30" s="166"/>
      <c r="BG30" s="166"/>
      <c r="BH30" s="166"/>
      <c r="BI30" s="166"/>
      <c r="BJ30" s="166"/>
      <c r="BK30" s="166"/>
      <c r="BL30" s="165">
        <v>0</v>
      </c>
      <c r="BM30" s="166"/>
      <c r="BN30" s="166"/>
      <c r="BO30" s="166"/>
      <c r="BP30" s="166"/>
      <c r="BQ30" s="166"/>
      <c r="BR30" s="166"/>
      <c r="BS30" s="166"/>
      <c r="BT30" s="166"/>
      <c r="BU30" s="166"/>
      <c r="BV30" s="165">
        <v>0</v>
      </c>
      <c r="BW30" s="166"/>
      <c r="BX30" s="166"/>
      <c r="BY30" s="166"/>
      <c r="BZ30" s="166"/>
      <c r="CA30" s="166"/>
      <c r="CB30" s="166"/>
      <c r="CC30" s="166"/>
      <c r="CD30" s="166"/>
      <c r="CE30" s="166"/>
      <c r="CF30" s="165">
        <v>0</v>
      </c>
      <c r="CG30" s="166"/>
      <c r="CH30" s="166"/>
      <c r="CI30" s="166"/>
      <c r="CJ30" s="166"/>
      <c r="CK30" s="166"/>
      <c r="CL30" s="166"/>
      <c r="CM30" s="166"/>
      <c r="CN30" s="166"/>
      <c r="CO30" s="166"/>
      <c r="CP30" s="165">
        <v>0</v>
      </c>
      <c r="CQ30" s="166"/>
      <c r="CR30" s="166"/>
      <c r="CS30" s="166"/>
      <c r="CT30" s="166"/>
      <c r="CU30" s="166"/>
      <c r="CV30" s="166"/>
      <c r="CW30" s="166"/>
      <c r="CX30" s="166"/>
      <c r="CY30" s="166"/>
      <c r="CZ30" s="165">
        <v>0</v>
      </c>
      <c r="DA30" s="166"/>
      <c r="DB30" s="166"/>
      <c r="DC30" s="166"/>
      <c r="DD30" s="166"/>
      <c r="DE30" s="166"/>
      <c r="DF30" s="166"/>
      <c r="DG30" s="166"/>
      <c r="DH30" s="166"/>
      <c r="DI30" s="166"/>
      <c r="DJ30" s="165">
        <v>0</v>
      </c>
      <c r="DK30" s="166"/>
      <c r="DL30" s="166"/>
      <c r="DM30" s="166"/>
      <c r="DN30" s="166"/>
      <c r="DO30" s="166"/>
      <c r="DP30" s="166"/>
      <c r="DQ30" s="166"/>
      <c r="DR30" s="166"/>
      <c r="DS30" s="166"/>
      <c r="DT30" s="165">
        <v>0</v>
      </c>
      <c r="DU30" s="166"/>
      <c r="DV30" s="166"/>
      <c r="DW30" s="166"/>
      <c r="DX30" s="166"/>
      <c r="DY30" s="166"/>
      <c r="DZ30" s="166"/>
      <c r="EA30" s="166"/>
      <c r="EB30" s="166"/>
      <c r="EC30" s="166"/>
      <c r="ED30" s="165">
        <v>0</v>
      </c>
      <c r="EE30" s="166"/>
      <c r="EF30" s="166"/>
      <c r="EG30" s="166"/>
      <c r="EH30" s="166"/>
      <c r="EI30" s="166"/>
      <c r="EJ30" s="166"/>
      <c r="EK30" s="166"/>
      <c r="EL30" s="166"/>
      <c r="EM30" s="166"/>
      <c r="EN30" s="165">
        <v>0</v>
      </c>
      <c r="EO30" s="166"/>
      <c r="EP30" s="166"/>
      <c r="EQ30" s="166"/>
      <c r="ER30" s="166"/>
      <c r="ES30" s="166"/>
      <c r="ET30" s="166"/>
      <c r="EU30" s="166"/>
      <c r="EV30" s="166"/>
      <c r="EW30" s="166"/>
      <c r="EX30" s="165">
        <v>0</v>
      </c>
      <c r="EY30" s="166"/>
      <c r="EZ30" s="166"/>
      <c r="FA30" s="166"/>
      <c r="FB30" s="166"/>
      <c r="FC30" s="166"/>
      <c r="FD30" s="166"/>
      <c r="FE30" s="166"/>
      <c r="FF30" s="166"/>
      <c r="FG30" s="166"/>
      <c r="FH30" s="165">
        <v>0</v>
      </c>
      <c r="FI30" s="166"/>
      <c r="FJ30" s="166"/>
      <c r="FK30" s="166"/>
      <c r="FL30" s="166"/>
      <c r="FM30" s="166"/>
      <c r="FN30" s="166"/>
      <c r="FO30" s="166"/>
      <c r="FP30" s="166"/>
      <c r="FQ30" s="166"/>
      <c r="FR30" s="165">
        <v>0</v>
      </c>
      <c r="FS30" s="166"/>
      <c r="FT30" s="166"/>
      <c r="FU30" s="166"/>
      <c r="FV30" s="166"/>
      <c r="FW30" s="166"/>
      <c r="FX30" s="166"/>
      <c r="FY30" s="166"/>
      <c r="FZ30" s="166"/>
      <c r="GA30" s="166"/>
      <c r="GB30" s="165">
        <v>0</v>
      </c>
      <c r="GC30" s="166"/>
      <c r="GD30" s="166"/>
      <c r="GE30" s="166"/>
      <c r="GF30" s="166"/>
      <c r="GG30" s="166"/>
      <c r="GH30" s="166"/>
      <c r="GI30" s="166"/>
      <c r="GJ30" s="166"/>
      <c r="GK30" s="166"/>
      <c r="GL30" s="165">
        <v>0</v>
      </c>
      <c r="GM30" s="166"/>
      <c r="GN30" s="166"/>
      <c r="GO30" s="166"/>
      <c r="GP30" s="166"/>
      <c r="GQ30" s="166"/>
      <c r="GR30" s="166"/>
      <c r="GS30" s="166"/>
      <c r="GT30" s="166"/>
      <c r="GU30" s="166"/>
      <c r="GV30" s="165">
        <v>0</v>
      </c>
      <c r="GW30" s="166"/>
      <c r="GX30" s="166"/>
      <c r="GY30" s="166"/>
      <c r="GZ30" s="166"/>
      <c r="HA30" s="166"/>
      <c r="HB30" s="166"/>
      <c r="HC30" s="166"/>
      <c r="HD30" s="166"/>
      <c r="HE30" s="166"/>
      <c r="HF30" s="165">
        <v>0</v>
      </c>
      <c r="HG30" s="166"/>
      <c r="HH30" s="166"/>
      <c r="HI30" s="166"/>
      <c r="HJ30" s="166"/>
      <c r="HK30" s="166"/>
      <c r="HL30" s="166"/>
      <c r="HM30" s="166"/>
      <c r="HN30" s="166"/>
      <c r="HO30" s="166"/>
      <c r="HP30" s="165">
        <v>0</v>
      </c>
      <c r="HQ30" s="166"/>
      <c r="HR30" s="166"/>
      <c r="HS30" s="166"/>
      <c r="HT30" s="166"/>
      <c r="HU30" s="166"/>
      <c r="HV30" s="166"/>
      <c r="HW30" s="166"/>
      <c r="HX30" s="166"/>
      <c r="HY30" s="166"/>
      <c r="HZ30" s="165">
        <v>0</v>
      </c>
      <c r="IA30" s="166"/>
      <c r="IB30" s="166"/>
      <c r="IC30" s="166"/>
      <c r="ID30" s="166"/>
      <c r="IE30" s="166"/>
      <c r="IF30" s="166"/>
      <c r="IG30" s="166"/>
      <c r="IH30" s="166"/>
      <c r="II30" s="166"/>
      <c r="IJ30" s="22">
        <f>IF(Planilha!I223&lt;&gt;IJ29,"VERIFIQUE","")</f>
      </c>
    </row>
    <row r="31" spans="1:244" ht="9">
      <c r="A31" s="198" t="str">
        <f>Planilha!C225</f>
        <v>05</v>
      </c>
      <c r="B31" s="178"/>
      <c r="C31" s="202"/>
      <c r="D31" s="17"/>
      <c r="E31" s="18"/>
      <c r="F31" s="18"/>
      <c r="G31" s="18"/>
      <c r="H31" s="18"/>
      <c r="I31" s="18"/>
      <c r="J31" s="18"/>
      <c r="K31" s="18"/>
      <c r="L31" s="18"/>
      <c r="M31" s="18"/>
      <c r="N31" s="547"/>
      <c r="O31" s="548"/>
      <c r="P31" s="549"/>
      <c r="Q31" s="549"/>
      <c r="R31" s="549"/>
      <c r="S31" s="549"/>
      <c r="T31" s="549"/>
      <c r="U31" s="549"/>
      <c r="V31" s="549"/>
      <c r="W31" s="549"/>
      <c r="X31" s="547"/>
      <c r="Y31" s="548"/>
      <c r="Z31" s="550"/>
      <c r="AA31" s="550"/>
      <c r="AB31" s="550"/>
      <c r="AC31" s="550"/>
      <c r="AD31" s="550"/>
      <c r="AE31" s="550"/>
      <c r="AF31" s="550"/>
      <c r="AG31" s="550"/>
      <c r="AH31" s="547"/>
      <c r="AI31" s="548"/>
      <c r="AJ31" s="550"/>
      <c r="AK31" s="550"/>
      <c r="AL31" s="550"/>
      <c r="AM31" s="550"/>
      <c r="AN31" s="550"/>
      <c r="AO31" s="550"/>
      <c r="AP31" s="550"/>
      <c r="AQ31" s="550"/>
      <c r="AR31" s="20"/>
      <c r="AS31" s="20"/>
      <c r="AT31" s="20"/>
      <c r="AU31" s="20"/>
      <c r="AV31" s="20"/>
      <c r="AW31" s="20"/>
      <c r="AX31" s="20"/>
      <c r="AY31" s="20"/>
      <c r="AZ31" s="20"/>
      <c r="BA31" s="20"/>
      <c r="BB31" s="17"/>
      <c r="BC31" s="18"/>
      <c r="BD31" s="20"/>
      <c r="BE31" s="20"/>
      <c r="BF31" s="20"/>
      <c r="BG31" s="20"/>
      <c r="BH31" s="20"/>
      <c r="BI31" s="20"/>
      <c r="BJ31" s="20"/>
      <c r="BK31" s="20"/>
      <c r="BL31" s="17"/>
      <c r="BM31" s="18"/>
      <c r="BN31" s="20"/>
      <c r="BO31" s="20"/>
      <c r="BP31" s="20"/>
      <c r="BQ31" s="20"/>
      <c r="BR31" s="20"/>
      <c r="BS31" s="20"/>
      <c r="BT31" s="20"/>
      <c r="BU31" s="20"/>
      <c r="BV31" s="17"/>
      <c r="BW31" s="18"/>
      <c r="BX31" s="20"/>
      <c r="BY31" s="20"/>
      <c r="BZ31" s="20"/>
      <c r="CA31" s="20"/>
      <c r="CB31" s="20"/>
      <c r="CC31" s="20"/>
      <c r="CD31" s="20"/>
      <c r="CE31" s="20"/>
      <c r="CF31" s="17"/>
      <c r="CG31" s="18"/>
      <c r="CH31" s="20"/>
      <c r="CI31" s="20"/>
      <c r="CJ31" s="20"/>
      <c r="CK31" s="20"/>
      <c r="CL31" s="20"/>
      <c r="CM31" s="20"/>
      <c r="CN31" s="20"/>
      <c r="CO31" s="20"/>
      <c r="CP31" s="17"/>
      <c r="CQ31" s="18"/>
      <c r="CR31" s="20"/>
      <c r="CS31" s="20"/>
      <c r="CT31" s="20"/>
      <c r="CU31" s="20"/>
      <c r="CV31" s="20"/>
      <c r="CW31" s="20"/>
      <c r="CX31" s="20"/>
      <c r="CY31" s="20"/>
      <c r="CZ31" s="17"/>
      <c r="DA31" s="18"/>
      <c r="DB31" s="20"/>
      <c r="DC31" s="20"/>
      <c r="DD31" s="20"/>
      <c r="DE31" s="20"/>
      <c r="DF31" s="20"/>
      <c r="DG31" s="20"/>
      <c r="DH31" s="20"/>
      <c r="DI31" s="20"/>
      <c r="DJ31" s="17"/>
      <c r="DK31" s="18"/>
      <c r="DL31" s="20"/>
      <c r="DM31" s="20"/>
      <c r="DN31" s="20"/>
      <c r="DO31" s="20"/>
      <c r="DP31" s="20"/>
      <c r="DQ31" s="20"/>
      <c r="DR31" s="20"/>
      <c r="DS31" s="20"/>
      <c r="DT31" s="17"/>
      <c r="DU31" s="18"/>
      <c r="DV31" s="20"/>
      <c r="DW31" s="20"/>
      <c r="DX31" s="20"/>
      <c r="DY31" s="20"/>
      <c r="DZ31" s="20"/>
      <c r="EA31" s="20"/>
      <c r="EB31" s="20"/>
      <c r="EC31" s="20"/>
      <c r="ED31" s="17"/>
      <c r="EE31" s="18"/>
      <c r="EF31" s="20"/>
      <c r="EG31" s="20"/>
      <c r="EH31" s="20"/>
      <c r="EI31" s="20"/>
      <c r="EJ31" s="20"/>
      <c r="EK31" s="20"/>
      <c r="EL31" s="20"/>
      <c r="EM31" s="20"/>
      <c r="EN31" s="17"/>
      <c r="EO31" s="18"/>
      <c r="EP31" s="20"/>
      <c r="EQ31" s="20"/>
      <c r="ER31" s="20"/>
      <c r="ES31" s="20"/>
      <c r="ET31" s="20"/>
      <c r="EU31" s="20"/>
      <c r="EV31" s="20"/>
      <c r="EW31" s="20"/>
      <c r="EX31" s="17"/>
      <c r="EY31" s="18"/>
      <c r="EZ31" s="20"/>
      <c r="FA31" s="20"/>
      <c r="FB31" s="20"/>
      <c r="FC31" s="20"/>
      <c r="FD31" s="20"/>
      <c r="FE31" s="20"/>
      <c r="FF31" s="20"/>
      <c r="FG31" s="20"/>
      <c r="FH31" s="17"/>
      <c r="FI31" s="18"/>
      <c r="FJ31" s="20"/>
      <c r="FK31" s="20"/>
      <c r="FL31" s="20"/>
      <c r="FM31" s="20"/>
      <c r="FN31" s="20"/>
      <c r="FO31" s="20"/>
      <c r="FP31" s="20"/>
      <c r="FQ31" s="20"/>
      <c r="FR31" s="17"/>
      <c r="FS31" s="18"/>
      <c r="FT31" s="20"/>
      <c r="FU31" s="20"/>
      <c r="FV31" s="20"/>
      <c r="FW31" s="20"/>
      <c r="FX31" s="20"/>
      <c r="FY31" s="20"/>
      <c r="FZ31" s="20"/>
      <c r="GA31" s="20"/>
      <c r="GB31" s="17"/>
      <c r="GC31" s="18"/>
      <c r="GD31" s="20"/>
      <c r="GE31" s="20"/>
      <c r="GF31" s="20"/>
      <c r="GG31" s="20"/>
      <c r="GH31" s="20"/>
      <c r="GI31" s="20"/>
      <c r="GJ31" s="20"/>
      <c r="GK31" s="20"/>
      <c r="GL31" s="17"/>
      <c r="GM31" s="18"/>
      <c r="GN31" s="20"/>
      <c r="GO31" s="20"/>
      <c r="GP31" s="20"/>
      <c r="GQ31" s="20"/>
      <c r="GR31" s="20"/>
      <c r="GS31" s="20"/>
      <c r="GT31" s="20"/>
      <c r="GU31" s="20"/>
      <c r="GV31" s="17"/>
      <c r="GW31" s="18"/>
      <c r="GX31" s="20"/>
      <c r="GY31" s="20"/>
      <c r="GZ31" s="20"/>
      <c r="HA31" s="20"/>
      <c r="HB31" s="20"/>
      <c r="HC31" s="20"/>
      <c r="HD31" s="20"/>
      <c r="HE31" s="20"/>
      <c r="HF31" s="17"/>
      <c r="HG31" s="18"/>
      <c r="HH31" s="20"/>
      <c r="HI31" s="20"/>
      <c r="HJ31" s="20"/>
      <c r="HK31" s="20"/>
      <c r="HL31" s="20"/>
      <c r="HM31" s="20"/>
      <c r="HN31" s="20"/>
      <c r="HO31" s="20"/>
      <c r="HP31" s="17"/>
      <c r="HQ31" s="18"/>
      <c r="HR31" s="20"/>
      <c r="HS31" s="20"/>
      <c r="HT31" s="20"/>
      <c r="HU31" s="20"/>
      <c r="HV31" s="20"/>
      <c r="HW31" s="20"/>
      <c r="HX31" s="20"/>
      <c r="HY31" s="20"/>
      <c r="HZ31" s="17"/>
      <c r="IA31" s="18"/>
      <c r="IB31" s="20"/>
      <c r="IC31" s="20"/>
      <c r="ID31" s="20"/>
      <c r="IE31" s="20"/>
      <c r="IF31" s="20"/>
      <c r="IG31" s="20"/>
      <c r="IH31" s="20"/>
      <c r="II31" s="20"/>
      <c r="IJ31" s="203"/>
    </row>
    <row r="32" spans="1:244" ht="9">
      <c r="A32" s="198"/>
      <c r="B32" s="178" t="str">
        <f>Planilha!D225</f>
        <v>PAVILHÃO LAIN CARVALHO</v>
      </c>
      <c r="C32" s="204"/>
      <c r="D32" s="9"/>
      <c r="E32" s="8">
        <f>Planilha!I272*D33</f>
        <v>0</v>
      </c>
      <c r="F32" s="8"/>
      <c r="G32" s="8"/>
      <c r="H32" s="8"/>
      <c r="I32" s="8"/>
      <c r="J32" s="8"/>
      <c r="K32" s="8"/>
      <c r="L32" s="8"/>
      <c r="M32" s="8"/>
      <c r="N32" s="9"/>
      <c r="O32" s="8">
        <f>Planilha!I272*N33</f>
        <v>17483.35</v>
      </c>
      <c r="P32" s="8"/>
      <c r="Q32" s="8"/>
      <c r="R32" s="8"/>
      <c r="S32" s="8"/>
      <c r="T32" s="8"/>
      <c r="U32" s="8"/>
      <c r="V32" s="8"/>
      <c r="W32" s="8"/>
      <c r="X32" s="9"/>
      <c r="Y32" s="8">
        <f>Planilha!I272*X33</f>
        <v>39337.54</v>
      </c>
      <c r="Z32" s="8"/>
      <c r="AA32" s="8"/>
      <c r="AB32" s="8"/>
      <c r="AC32" s="8"/>
      <c r="AD32" s="8"/>
      <c r="AE32" s="8"/>
      <c r="AF32" s="8"/>
      <c r="AG32" s="8"/>
      <c r="AH32" s="9"/>
      <c r="AI32" s="8">
        <f>Planilha!I272*AH33</f>
        <v>30595.86</v>
      </c>
      <c r="AJ32" s="8"/>
      <c r="AK32" s="8"/>
      <c r="AL32" s="8"/>
      <c r="AM32" s="8"/>
      <c r="AN32" s="8"/>
      <c r="AO32" s="8"/>
      <c r="AP32" s="8"/>
      <c r="AQ32" s="8"/>
      <c r="AR32" s="9"/>
      <c r="AS32" s="8">
        <f>Planilha!I272*AR33</f>
        <v>0</v>
      </c>
      <c r="AT32" s="8"/>
      <c r="AU32" s="8"/>
      <c r="AV32" s="8"/>
      <c r="AW32" s="8"/>
      <c r="AX32" s="8"/>
      <c r="AY32" s="8"/>
      <c r="AZ32" s="8"/>
      <c r="BA32" s="8"/>
      <c r="BB32" s="9"/>
      <c r="BC32" s="8">
        <f>Planilha!I272*BB33</f>
        <v>0</v>
      </c>
      <c r="BD32" s="8"/>
      <c r="BE32" s="8"/>
      <c r="BF32" s="8"/>
      <c r="BG32" s="8"/>
      <c r="BH32" s="8"/>
      <c r="BI32" s="8"/>
      <c r="BJ32" s="8"/>
      <c r="BK32" s="8"/>
      <c r="BL32" s="9"/>
      <c r="BM32" s="8">
        <f>Planilha!I272*BL33</f>
        <v>0</v>
      </c>
      <c r="BN32" s="8"/>
      <c r="BO32" s="8"/>
      <c r="BP32" s="8"/>
      <c r="BQ32" s="8"/>
      <c r="BR32" s="8"/>
      <c r="BS32" s="8"/>
      <c r="BT32" s="8"/>
      <c r="BU32" s="8"/>
      <c r="BV32" s="9"/>
      <c r="BW32" s="8">
        <f>Planilha!I272*BV33</f>
        <v>0</v>
      </c>
      <c r="BX32" s="8"/>
      <c r="BY32" s="8"/>
      <c r="BZ32" s="8"/>
      <c r="CA32" s="8"/>
      <c r="CB32" s="8"/>
      <c r="CC32" s="8"/>
      <c r="CD32" s="8"/>
      <c r="CE32" s="8"/>
      <c r="CF32" s="9"/>
      <c r="CG32" s="8">
        <f>Planilha!I272*CF33</f>
        <v>0</v>
      </c>
      <c r="CH32" s="8"/>
      <c r="CI32" s="8"/>
      <c r="CJ32" s="8"/>
      <c r="CK32" s="8"/>
      <c r="CL32" s="8"/>
      <c r="CM32" s="8"/>
      <c r="CN32" s="8"/>
      <c r="CO32" s="8"/>
      <c r="CP32" s="9"/>
      <c r="CQ32" s="8">
        <f>Planilha!I272*CP33</f>
        <v>0</v>
      </c>
      <c r="CR32" s="8"/>
      <c r="CS32" s="8"/>
      <c r="CT32" s="8"/>
      <c r="CU32" s="8"/>
      <c r="CV32" s="8"/>
      <c r="CW32" s="8"/>
      <c r="CX32" s="8"/>
      <c r="CY32" s="8"/>
      <c r="CZ32" s="9"/>
      <c r="DA32" s="8">
        <f>Planilha!$I272*CZ33</f>
        <v>0</v>
      </c>
      <c r="DB32" s="8"/>
      <c r="DC32" s="8"/>
      <c r="DD32" s="8"/>
      <c r="DE32" s="8"/>
      <c r="DF32" s="8"/>
      <c r="DG32" s="8"/>
      <c r="DH32" s="8"/>
      <c r="DI32" s="8"/>
      <c r="DJ32" s="9"/>
      <c r="DK32" s="8">
        <f>Planilha!$I272*DJ33</f>
        <v>0</v>
      </c>
      <c r="DL32" s="8"/>
      <c r="DM32" s="8"/>
      <c r="DN32" s="8"/>
      <c r="DO32" s="8"/>
      <c r="DP32" s="8"/>
      <c r="DQ32" s="8"/>
      <c r="DR32" s="8"/>
      <c r="DS32" s="8"/>
      <c r="DT32" s="9"/>
      <c r="DU32" s="8">
        <f>Planilha!$I272*DT33</f>
        <v>0</v>
      </c>
      <c r="DV32" s="8"/>
      <c r="DW32" s="8"/>
      <c r="DX32" s="8"/>
      <c r="DY32" s="8"/>
      <c r="DZ32" s="8"/>
      <c r="EA32" s="8"/>
      <c r="EB32" s="8"/>
      <c r="EC32" s="8"/>
      <c r="ED32" s="9"/>
      <c r="EE32" s="8">
        <f>Planilha!$I272*ED33</f>
        <v>0</v>
      </c>
      <c r="EF32" s="8"/>
      <c r="EG32" s="8"/>
      <c r="EH32" s="8"/>
      <c r="EI32" s="8"/>
      <c r="EJ32" s="8"/>
      <c r="EK32" s="8"/>
      <c r="EL32" s="8"/>
      <c r="EM32" s="8"/>
      <c r="EN32" s="9"/>
      <c r="EO32" s="8">
        <f>Planilha!$I272*EN33</f>
        <v>0</v>
      </c>
      <c r="EP32" s="8"/>
      <c r="EQ32" s="8"/>
      <c r="ER32" s="8"/>
      <c r="ES32" s="8"/>
      <c r="ET32" s="8"/>
      <c r="EU32" s="8"/>
      <c r="EV32" s="8"/>
      <c r="EW32" s="8"/>
      <c r="EX32" s="9"/>
      <c r="EY32" s="8">
        <f>Planilha!$I272*EX33</f>
        <v>0</v>
      </c>
      <c r="EZ32" s="8"/>
      <c r="FA32" s="8"/>
      <c r="FB32" s="8"/>
      <c r="FC32" s="8"/>
      <c r="FD32" s="8"/>
      <c r="FE32" s="8"/>
      <c r="FF32" s="8"/>
      <c r="FG32" s="8"/>
      <c r="FH32" s="9"/>
      <c r="FI32" s="8">
        <f>Planilha!$I272*FH33</f>
        <v>0</v>
      </c>
      <c r="FJ32" s="8"/>
      <c r="FK32" s="8"/>
      <c r="FL32" s="8"/>
      <c r="FM32" s="8"/>
      <c r="FN32" s="8"/>
      <c r="FO32" s="8"/>
      <c r="FP32" s="8"/>
      <c r="FQ32" s="8"/>
      <c r="FR32" s="9"/>
      <c r="FS32" s="8">
        <f>Planilha!$I272*FR33</f>
        <v>0</v>
      </c>
      <c r="FT32" s="8"/>
      <c r="FU32" s="8"/>
      <c r="FV32" s="8"/>
      <c r="FW32" s="8"/>
      <c r="FX32" s="8"/>
      <c r="FY32" s="8"/>
      <c r="FZ32" s="8"/>
      <c r="GA32" s="8"/>
      <c r="GB32" s="9"/>
      <c r="GC32" s="8">
        <f>Planilha!$I272*GB33</f>
        <v>0</v>
      </c>
      <c r="GD32" s="8"/>
      <c r="GE32" s="8"/>
      <c r="GF32" s="8"/>
      <c r="GG32" s="8"/>
      <c r="GH32" s="8"/>
      <c r="GI32" s="8"/>
      <c r="GJ32" s="8"/>
      <c r="GK32" s="8"/>
      <c r="GL32" s="9"/>
      <c r="GM32" s="8">
        <f>Planilha!$I272*GL33</f>
        <v>0</v>
      </c>
      <c r="GN32" s="8"/>
      <c r="GO32" s="8"/>
      <c r="GP32" s="8"/>
      <c r="GQ32" s="8"/>
      <c r="GR32" s="8"/>
      <c r="GS32" s="8"/>
      <c r="GT32" s="8"/>
      <c r="GU32" s="8"/>
      <c r="GV32" s="9"/>
      <c r="GW32" s="8">
        <f>Planilha!$I272*GV33</f>
        <v>0</v>
      </c>
      <c r="GX32" s="8"/>
      <c r="GY32" s="8"/>
      <c r="GZ32" s="8"/>
      <c r="HA32" s="8"/>
      <c r="HB32" s="8"/>
      <c r="HC32" s="8"/>
      <c r="HD32" s="8"/>
      <c r="HE32" s="8"/>
      <c r="HF32" s="9"/>
      <c r="HG32" s="8">
        <f>Planilha!$I272*HF33</f>
        <v>0</v>
      </c>
      <c r="HH32" s="8"/>
      <c r="HI32" s="8"/>
      <c r="HJ32" s="8"/>
      <c r="HK32" s="8"/>
      <c r="HL32" s="8"/>
      <c r="HM32" s="8"/>
      <c r="HN32" s="8"/>
      <c r="HO32" s="8"/>
      <c r="HP32" s="9"/>
      <c r="HQ32" s="8">
        <f>Planilha!$I272*HP33</f>
        <v>0</v>
      </c>
      <c r="HR32" s="8"/>
      <c r="HS32" s="8"/>
      <c r="HT32" s="8"/>
      <c r="HU32" s="8"/>
      <c r="HV32" s="8"/>
      <c r="HW32" s="8"/>
      <c r="HX32" s="8"/>
      <c r="HY32" s="8"/>
      <c r="HZ32" s="9"/>
      <c r="IA32" s="8">
        <f>Planilha!$I272*HZ33</f>
        <v>0</v>
      </c>
      <c r="IB32" s="8"/>
      <c r="IC32" s="8"/>
      <c r="ID32" s="8"/>
      <c r="IE32" s="8"/>
      <c r="IF32" s="8"/>
      <c r="IG32" s="8"/>
      <c r="IH32" s="8"/>
      <c r="II32" s="8"/>
      <c r="IJ32" s="200">
        <f>SUM(D32:II32)</f>
        <v>87416.75</v>
      </c>
    </row>
    <row r="33" spans="1:244" ht="9">
      <c r="A33" s="201"/>
      <c r="B33" s="206"/>
      <c r="C33" s="207"/>
      <c r="D33" s="165">
        <v>0</v>
      </c>
      <c r="E33" s="166"/>
      <c r="F33" s="166"/>
      <c r="G33" s="166"/>
      <c r="H33" s="166"/>
      <c r="I33" s="166"/>
      <c r="J33" s="166"/>
      <c r="K33" s="166"/>
      <c r="L33" s="166"/>
      <c r="M33" s="166"/>
      <c r="N33" s="165">
        <v>0.2</v>
      </c>
      <c r="O33" s="166"/>
      <c r="P33" s="166"/>
      <c r="Q33" s="166"/>
      <c r="R33" s="166"/>
      <c r="S33" s="166"/>
      <c r="T33" s="166"/>
      <c r="U33" s="166"/>
      <c r="V33" s="166"/>
      <c r="W33" s="166"/>
      <c r="X33" s="165">
        <v>0.45</v>
      </c>
      <c r="Y33" s="166"/>
      <c r="Z33" s="166"/>
      <c r="AA33" s="166"/>
      <c r="AB33" s="166"/>
      <c r="AC33" s="166"/>
      <c r="AD33" s="166"/>
      <c r="AE33" s="166"/>
      <c r="AF33" s="166"/>
      <c r="AG33" s="166"/>
      <c r="AH33" s="165">
        <v>0.35</v>
      </c>
      <c r="AI33" s="166"/>
      <c r="AJ33" s="166"/>
      <c r="AK33" s="166"/>
      <c r="AL33" s="166"/>
      <c r="AM33" s="166"/>
      <c r="AN33" s="166"/>
      <c r="AO33" s="166"/>
      <c r="AP33" s="166"/>
      <c r="AQ33" s="166"/>
      <c r="AR33" s="165">
        <v>0</v>
      </c>
      <c r="AS33" s="166"/>
      <c r="AT33" s="166"/>
      <c r="AU33" s="166"/>
      <c r="AV33" s="166"/>
      <c r="AW33" s="166"/>
      <c r="AX33" s="166"/>
      <c r="AY33" s="166"/>
      <c r="AZ33" s="166"/>
      <c r="BA33" s="166"/>
      <c r="BB33" s="165">
        <v>0</v>
      </c>
      <c r="BC33" s="166"/>
      <c r="BD33" s="166"/>
      <c r="BE33" s="166"/>
      <c r="BF33" s="166"/>
      <c r="BG33" s="166"/>
      <c r="BH33" s="166"/>
      <c r="BI33" s="166"/>
      <c r="BJ33" s="166"/>
      <c r="BK33" s="166"/>
      <c r="BL33" s="165">
        <v>0</v>
      </c>
      <c r="BM33" s="166"/>
      <c r="BN33" s="166"/>
      <c r="BO33" s="166"/>
      <c r="BP33" s="166"/>
      <c r="BQ33" s="166"/>
      <c r="BR33" s="166"/>
      <c r="BS33" s="166"/>
      <c r="BT33" s="166"/>
      <c r="BU33" s="166"/>
      <c r="BV33" s="165">
        <v>0</v>
      </c>
      <c r="BW33" s="166"/>
      <c r="BX33" s="166"/>
      <c r="BY33" s="166"/>
      <c r="BZ33" s="166"/>
      <c r="CA33" s="166"/>
      <c r="CB33" s="166"/>
      <c r="CC33" s="166"/>
      <c r="CD33" s="166"/>
      <c r="CE33" s="166"/>
      <c r="CF33" s="165">
        <v>0</v>
      </c>
      <c r="CG33" s="166"/>
      <c r="CH33" s="166"/>
      <c r="CI33" s="166"/>
      <c r="CJ33" s="166"/>
      <c r="CK33" s="166"/>
      <c r="CL33" s="166"/>
      <c r="CM33" s="166"/>
      <c r="CN33" s="166"/>
      <c r="CO33" s="166"/>
      <c r="CP33" s="165">
        <v>0</v>
      </c>
      <c r="CQ33" s="166"/>
      <c r="CR33" s="166"/>
      <c r="CS33" s="166"/>
      <c r="CT33" s="166"/>
      <c r="CU33" s="166"/>
      <c r="CV33" s="166"/>
      <c r="CW33" s="166"/>
      <c r="CX33" s="166"/>
      <c r="CY33" s="166"/>
      <c r="CZ33" s="165">
        <v>0</v>
      </c>
      <c r="DA33" s="166"/>
      <c r="DB33" s="166"/>
      <c r="DC33" s="166"/>
      <c r="DD33" s="166"/>
      <c r="DE33" s="166"/>
      <c r="DF33" s="166"/>
      <c r="DG33" s="166"/>
      <c r="DH33" s="166"/>
      <c r="DI33" s="166"/>
      <c r="DJ33" s="165">
        <v>0</v>
      </c>
      <c r="DK33" s="166"/>
      <c r="DL33" s="166"/>
      <c r="DM33" s="166"/>
      <c r="DN33" s="166"/>
      <c r="DO33" s="166"/>
      <c r="DP33" s="166"/>
      <c r="DQ33" s="166"/>
      <c r="DR33" s="166"/>
      <c r="DS33" s="166"/>
      <c r="DT33" s="165">
        <v>0</v>
      </c>
      <c r="DU33" s="166"/>
      <c r="DV33" s="166"/>
      <c r="DW33" s="166"/>
      <c r="DX33" s="166"/>
      <c r="DY33" s="166"/>
      <c r="DZ33" s="166"/>
      <c r="EA33" s="166"/>
      <c r="EB33" s="166"/>
      <c r="EC33" s="166"/>
      <c r="ED33" s="165">
        <v>0</v>
      </c>
      <c r="EE33" s="166"/>
      <c r="EF33" s="166"/>
      <c r="EG33" s="166"/>
      <c r="EH33" s="166"/>
      <c r="EI33" s="166"/>
      <c r="EJ33" s="166"/>
      <c r="EK33" s="166"/>
      <c r="EL33" s="166"/>
      <c r="EM33" s="166"/>
      <c r="EN33" s="165">
        <v>0</v>
      </c>
      <c r="EO33" s="166"/>
      <c r="EP33" s="166"/>
      <c r="EQ33" s="166"/>
      <c r="ER33" s="166"/>
      <c r="ES33" s="166"/>
      <c r="ET33" s="166"/>
      <c r="EU33" s="166"/>
      <c r="EV33" s="166"/>
      <c r="EW33" s="166"/>
      <c r="EX33" s="165">
        <v>0</v>
      </c>
      <c r="EY33" s="166"/>
      <c r="EZ33" s="166"/>
      <c r="FA33" s="166"/>
      <c r="FB33" s="166"/>
      <c r="FC33" s="166"/>
      <c r="FD33" s="166"/>
      <c r="FE33" s="166"/>
      <c r="FF33" s="166"/>
      <c r="FG33" s="166"/>
      <c r="FH33" s="165">
        <v>0</v>
      </c>
      <c r="FI33" s="166"/>
      <c r="FJ33" s="166"/>
      <c r="FK33" s="166"/>
      <c r="FL33" s="166"/>
      <c r="FM33" s="166"/>
      <c r="FN33" s="166"/>
      <c r="FO33" s="166"/>
      <c r="FP33" s="166"/>
      <c r="FQ33" s="166"/>
      <c r="FR33" s="165">
        <v>0</v>
      </c>
      <c r="FS33" s="166"/>
      <c r="FT33" s="166"/>
      <c r="FU33" s="166"/>
      <c r="FV33" s="166"/>
      <c r="FW33" s="166"/>
      <c r="FX33" s="166"/>
      <c r="FY33" s="166"/>
      <c r="FZ33" s="166"/>
      <c r="GA33" s="166"/>
      <c r="GB33" s="165">
        <v>0</v>
      </c>
      <c r="GC33" s="166"/>
      <c r="GD33" s="166"/>
      <c r="GE33" s="166"/>
      <c r="GF33" s="166"/>
      <c r="GG33" s="166"/>
      <c r="GH33" s="166"/>
      <c r="GI33" s="166"/>
      <c r="GJ33" s="166"/>
      <c r="GK33" s="166"/>
      <c r="GL33" s="165">
        <v>0</v>
      </c>
      <c r="GM33" s="166"/>
      <c r="GN33" s="166"/>
      <c r="GO33" s="166"/>
      <c r="GP33" s="166"/>
      <c r="GQ33" s="166"/>
      <c r="GR33" s="166"/>
      <c r="GS33" s="166"/>
      <c r="GT33" s="166"/>
      <c r="GU33" s="166"/>
      <c r="GV33" s="165">
        <v>0</v>
      </c>
      <c r="GW33" s="166"/>
      <c r="GX33" s="166"/>
      <c r="GY33" s="166"/>
      <c r="GZ33" s="166"/>
      <c r="HA33" s="166"/>
      <c r="HB33" s="166"/>
      <c r="HC33" s="166"/>
      <c r="HD33" s="166"/>
      <c r="HE33" s="166"/>
      <c r="HF33" s="165">
        <v>0</v>
      </c>
      <c r="HG33" s="166"/>
      <c r="HH33" s="166"/>
      <c r="HI33" s="166"/>
      <c r="HJ33" s="166"/>
      <c r="HK33" s="166"/>
      <c r="HL33" s="166"/>
      <c r="HM33" s="166"/>
      <c r="HN33" s="166"/>
      <c r="HO33" s="166"/>
      <c r="HP33" s="165">
        <v>0</v>
      </c>
      <c r="HQ33" s="166"/>
      <c r="HR33" s="166"/>
      <c r="HS33" s="166"/>
      <c r="HT33" s="166"/>
      <c r="HU33" s="166"/>
      <c r="HV33" s="166"/>
      <c r="HW33" s="166"/>
      <c r="HX33" s="166"/>
      <c r="HY33" s="166"/>
      <c r="HZ33" s="165">
        <v>0</v>
      </c>
      <c r="IA33" s="166"/>
      <c r="IB33" s="166"/>
      <c r="IC33" s="166"/>
      <c r="ID33" s="166"/>
      <c r="IE33" s="166"/>
      <c r="IF33" s="166"/>
      <c r="IG33" s="166"/>
      <c r="IH33" s="166"/>
      <c r="II33" s="166"/>
      <c r="IJ33" s="22">
        <f>IF(Planilha!I272&lt;&gt;IJ32,"VERIFIQUE","")</f>
      </c>
    </row>
    <row r="34" spans="1:244" s="212" customFormat="1" ht="9">
      <c r="A34" s="198" t="str">
        <f>Planilha!C274</f>
        <v>06</v>
      </c>
      <c r="B34" s="209"/>
      <c r="C34" s="210"/>
      <c r="D34" s="17"/>
      <c r="E34" s="18"/>
      <c r="F34" s="548"/>
      <c r="G34" s="548"/>
      <c r="H34" s="548"/>
      <c r="I34" s="548"/>
      <c r="J34" s="548"/>
      <c r="K34" s="548"/>
      <c r="L34" s="548"/>
      <c r="M34" s="548"/>
      <c r="N34" s="547"/>
      <c r="O34" s="548"/>
      <c r="P34" s="549"/>
      <c r="Q34" s="549"/>
      <c r="R34" s="549"/>
      <c r="S34" s="549"/>
      <c r="T34" s="549"/>
      <c r="U34" s="549"/>
      <c r="V34" s="549"/>
      <c r="W34" s="549"/>
      <c r="X34" s="547"/>
      <c r="Y34" s="548"/>
      <c r="Z34" s="550"/>
      <c r="AA34" s="550"/>
      <c r="AB34" s="550"/>
      <c r="AC34" s="550"/>
      <c r="AD34" s="550"/>
      <c r="AE34" s="550"/>
      <c r="AF34" s="550"/>
      <c r="AG34" s="550"/>
      <c r="AH34" s="547"/>
      <c r="AI34" s="548"/>
      <c r="AJ34" s="550"/>
      <c r="AK34" s="550"/>
      <c r="AL34" s="550"/>
      <c r="AM34" s="550"/>
      <c r="AN34" s="550"/>
      <c r="AO34" s="550"/>
      <c r="AP34" s="550"/>
      <c r="AQ34" s="550"/>
      <c r="AR34" s="547"/>
      <c r="AS34" s="548"/>
      <c r="AT34" s="550"/>
      <c r="AU34" s="550"/>
      <c r="AV34" s="550"/>
      <c r="AW34" s="550"/>
      <c r="AX34" s="550"/>
      <c r="AY34" s="550"/>
      <c r="AZ34" s="550"/>
      <c r="BA34" s="20"/>
      <c r="BB34" s="17"/>
      <c r="BC34" s="18"/>
      <c r="BD34" s="20"/>
      <c r="BE34" s="20"/>
      <c r="BF34" s="20"/>
      <c r="BG34" s="20"/>
      <c r="BH34" s="20"/>
      <c r="BI34" s="20"/>
      <c r="BJ34" s="20"/>
      <c r="BK34" s="20"/>
      <c r="BL34" s="17"/>
      <c r="BM34" s="18"/>
      <c r="BN34" s="20"/>
      <c r="BO34" s="20"/>
      <c r="BP34" s="20"/>
      <c r="BQ34" s="20"/>
      <c r="BR34" s="20"/>
      <c r="BS34" s="20"/>
      <c r="BT34" s="20"/>
      <c r="BU34" s="20"/>
      <c r="BV34" s="17"/>
      <c r="BW34" s="18"/>
      <c r="BX34" s="20"/>
      <c r="BY34" s="20"/>
      <c r="BZ34" s="20"/>
      <c r="CA34" s="20"/>
      <c r="CB34" s="20"/>
      <c r="CC34" s="20"/>
      <c r="CD34" s="20"/>
      <c r="CE34" s="20"/>
      <c r="CF34" s="17"/>
      <c r="CG34" s="18"/>
      <c r="CH34" s="20"/>
      <c r="CI34" s="20"/>
      <c r="CJ34" s="20"/>
      <c r="CK34" s="20"/>
      <c r="CL34" s="20"/>
      <c r="CM34" s="20"/>
      <c r="CN34" s="20"/>
      <c r="CO34" s="20"/>
      <c r="CP34" s="17"/>
      <c r="CQ34" s="18"/>
      <c r="CR34" s="20"/>
      <c r="CS34" s="20"/>
      <c r="CT34" s="20"/>
      <c r="CU34" s="20"/>
      <c r="CV34" s="20"/>
      <c r="CW34" s="20"/>
      <c r="CX34" s="20"/>
      <c r="CY34" s="20"/>
      <c r="CZ34" s="17"/>
      <c r="DA34" s="18"/>
      <c r="DB34" s="20"/>
      <c r="DC34" s="20"/>
      <c r="DD34" s="20"/>
      <c r="DE34" s="20"/>
      <c r="DF34" s="20"/>
      <c r="DG34" s="20"/>
      <c r="DH34" s="20"/>
      <c r="DI34" s="20"/>
      <c r="DJ34" s="17"/>
      <c r="DK34" s="18"/>
      <c r="DL34" s="20"/>
      <c r="DM34" s="20"/>
      <c r="DN34" s="20"/>
      <c r="DO34" s="20"/>
      <c r="DP34" s="20"/>
      <c r="DQ34" s="20"/>
      <c r="DR34" s="20"/>
      <c r="DS34" s="20"/>
      <c r="DT34" s="17"/>
      <c r="DU34" s="18"/>
      <c r="DV34" s="20"/>
      <c r="DW34" s="20"/>
      <c r="DX34" s="20"/>
      <c r="DY34" s="20"/>
      <c r="DZ34" s="20"/>
      <c r="EA34" s="20"/>
      <c r="EB34" s="20"/>
      <c r="EC34" s="20"/>
      <c r="ED34" s="17"/>
      <c r="EE34" s="18"/>
      <c r="EF34" s="20"/>
      <c r="EG34" s="20"/>
      <c r="EH34" s="20"/>
      <c r="EI34" s="20"/>
      <c r="EJ34" s="20"/>
      <c r="EK34" s="20"/>
      <c r="EL34" s="20"/>
      <c r="EM34" s="20"/>
      <c r="EN34" s="17"/>
      <c r="EO34" s="18"/>
      <c r="EP34" s="20"/>
      <c r="EQ34" s="20"/>
      <c r="ER34" s="20"/>
      <c r="ES34" s="20"/>
      <c r="ET34" s="20"/>
      <c r="EU34" s="20"/>
      <c r="EV34" s="20"/>
      <c r="EW34" s="20"/>
      <c r="EX34" s="17"/>
      <c r="EY34" s="18"/>
      <c r="EZ34" s="20"/>
      <c r="FA34" s="20"/>
      <c r="FB34" s="20"/>
      <c r="FC34" s="20"/>
      <c r="FD34" s="20"/>
      <c r="FE34" s="20"/>
      <c r="FF34" s="20"/>
      <c r="FG34" s="20"/>
      <c r="FH34" s="17"/>
      <c r="FI34" s="18"/>
      <c r="FJ34" s="20"/>
      <c r="FK34" s="20"/>
      <c r="FL34" s="20"/>
      <c r="FM34" s="20"/>
      <c r="FN34" s="20"/>
      <c r="FO34" s="20"/>
      <c r="FP34" s="20"/>
      <c r="FQ34" s="20"/>
      <c r="FR34" s="17"/>
      <c r="FS34" s="18"/>
      <c r="FT34" s="20"/>
      <c r="FU34" s="20"/>
      <c r="FV34" s="20"/>
      <c r="FW34" s="20"/>
      <c r="FX34" s="20"/>
      <c r="FY34" s="20"/>
      <c r="FZ34" s="20"/>
      <c r="GA34" s="20"/>
      <c r="GB34" s="17"/>
      <c r="GC34" s="18"/>
      <c r="GD34" s="20"/>
      <c r="GE34" s="20"/>
      <c r="GF34" s="20"/>
      <c r="GG34" s="20"/>
      <c r="GH34" s="20"/>
      <c r="GI34" s="20"/>
      <c r="GJ34" s="20"/>
      <c r="GK34" s="20"/>
      <c r="GL34" s="17"/>
      <c r="GM34" s="18"/>
      <c r="GN34" s="20"/>
      <c r="GO34" s="20"/>
      <c r="GP34" s="20"/>
      <c r="GQ34" s="20"/>
      <c r="GR34" s="20"/>
      <c r="GS34" s="20"/>
      <c r="GT34" s="20"/>
      <c r="GU34" s="20"/>
      <c r="GV34" s="17"/>
      <c r="GW34" s="18"/>
      <c r="GX34" s="20"/>
      <c r="GY34" s="20"/>
      <c r="GZ34" s="20"/>
      <c r="HA34" s="20"/>
      <c r="HB34" s="20"/>
      <c r="HC34" s="20"/>
      <c r="HD34" s="20"/>
      <c r="HE34" s="20"/>
      <c r="HF34" s="17"/>
      <c r="HG34" s="18"/>
      <c r="HH34" s="20"/>
      <c r="HI34" s="20"/>
      <c r="HJ34" s="20"/>
      <c r="HK34" s="20"/>
      <c r="HL34" s="20"/>
      <c r="HM34" s="20"/>
      <c r="HN34" s="20"/>
      <c r="HO34" s="20"/>
      <c r="HP34" s="17"/>
      <c r="HQ34" s="18"/>
      <c r="HR34" s="20"/>
      <c r="HS34" s="20"/>
      <c r="HT34" s="20"/>
      <c r="HU34" s="20"/>
      <c r="HV34" s="20"/>
      <c r="HW34" s="20"/>
      <c r="HX34" s="20"/>
      <c r="HY34" s="20"/>
      <c r="HZ34" s="17"/>
      <c r="IA34" s="18"/>
      <c r="IB34" s="20"/>
      <c r="IC34" s="20"/>
      <c r="ID34" s="20"/>
      <c r="IE34" s="20"/>
      <c r="IF34" s="20"/>
      <c r="IG34" s="20"/>
      <c r="IH34" s="20"/>
      <c r="II34" s="20"/>
      <c r="IJ34" s="211"/>
    </row>
    <row r="35" spans="1:244" ht="9">
      <c r="A35" s="198"/>
      <c r="B35" s="178" t="str">
        <f>Planilha!D274</f>
        <v>PAVILHÃO DO LASP</v>
      </c>
      <c r="C35" s="204"/>
      <c r="D35" s="9"/>
      <c r="E35" s="8">
        <f>Planilha!I384*D36</f>
        <v>42451.35</v>
      </c>
      <c r="F35" s="8"/>
      <c r="G35" s="8"/>
      <c r="H35" s="8"/>
      <c r="I35" s="8"/>
      <c r="J35" s="8"/>
      <c r="K35" s="8"/>
      <c r="L35" s="8"/>
      <c r="M35" s="8"/>
      <c r="N35" s="9"/>
      <c r="O35" s="8">
        <f>Planilha!I384*N36</f>
        <v>84902.69</v>
      </c>
      <c r="P35" s="8"/>
      <c r="Q35" s="8"/>
      <c r="R35" s="8"/>
      <c r="S35" s="8"/>
      <c r="T35" s="8"/>
      <c r="U35" s="8"/>
      <c r="V35" s="8"/>
      <c r="W35" s="8"/>
      <c r="X35" s="9"/>
      <c r="Y35" s="8">
        <f>Planilha!I384*X36</f>
        <v>148579.71</v>
      </c>
      <c r="Z35" s="8"/>
      <c r="AA35" s="8"/>
      <c r="AB35" s="8"/>
      <c r="AC35" s="8"/>
      <c r="AD35" s="8"/>
      <c r="AE35" s="8"/>
      <c r="AF35" s="8"/>
      <c r="AG35" s="8"/>
      <c r="AH35" s="9"/>
      <c r="AI35" s="8">
        <f>Planilha!I384*AH36</f>
        <v>127354.04</v>
      </c>
      <c r="AJ35" s="8"/>
      <c r="AK35" s="8"/>
      <c r="AL35" s="8"/>
      <c r="AM35" s="8"/>
      <c r="AN35" s="8"/>
      <c r="AO35" s="8"/>
      <c r="AP35" s="8"/>
      <c r="AQ35" s="8"/>
      <c r="AR35" s="9"/>
      <c r="AS35" s="8">
        <f>Planilha!I384*AR36</f>
        <v>21225.67</v>
      </c>
      <c r="AT35" s="8"/>
      <c r="AU35" s="8"/>
      <c r="AV35" s="8"/>
      <c r="AW35" s="8"/>
      <c r="AX35" s="8"/>
      <c r="AY35" s="8"/>
      <c r="AZ35" s="8"/>
      <c r="BA35" s="8"/>
      <c r="BB35" s="9"/>
      <c r="BC35" s="8">
        <f>Planilha!I384*BB36</f>
        <v>0</v>
      </c>
      <c r="BD35" s="8"/>
      <c r="BE35" s="8"/>
      <c r="BF35" s="8"/>
      <c r="BG35" s="8"/>
      <c r="BH35" s="8"/>
      <c r="BI35" s="8"/>
      <c r="BJ35" s="8"/>
      <c r="BK35" s="8"/>
      <c r="BL35" s="9"/>
      <c r="BM35" s="8">
        <f>Planilha!I384*BL36</f>
        <v>0</v>
      </c>
      <c r="BN35" s="8"/>
      <c r="BO35" s="8"/>
      <c r="BP35" s="8"/>
      <c r="BQ35" s="8"/>
      <c r="BR35" s="8"/>
      <c r="BS35" s="8"/>
      <c r="BT35" s="8"/>
      <c r="BU35" s="8"/>
      <c r="BV35" s="9"/>
      <c r="BW35" s="8">
        <f>Planilha!I384*BV36</f>
        <v>0</v>
      </c>
      <c r="BX35" s="8"/>
      <c r="BY35" s="8"/>
      <c r="BZ35" s="8"/>
      <c r="CA35" s="8"/>
      <c r="CB35" s="8"/>
      <c r="CC35" s="8"/>
      <c r="CD35" s="8"/>
      <c r="CE35" s="8"/>
      <c r="CF35" s="9"/>
      <c r="CG35" s="8">
        <f>Planilha!I384*CF36</f>
        <v>0</v>
      </c>
      <c r="CH35" s="8"/>
      <c r="CI35" s="8"/>
      <c r="CJ35" s="8"/>
      <c r="CK35" s="8"/>
      <c r="CL35" s="8"/>
      <c r="CM35" s="8"/>
      <c r="CN35" s="8"/>
      <c r="CO35" s="8"/>
      <c r="CP35" s="9"/>
      <c r="CQ35" s="8">
        <f>Planilha!I384*CP36</f>
        <v>0</v>
      </c>
      <c r="CR35" s="8"/>
      <c r="CS35" s="8"/>
      <c r="CT35" s="8"/>
      <c r="CU35" s="8"/>
      <c r="CV35" s="8"/>
      <c r="CW35" s="8"/>
      <c r="CX35" s="8"/>
      <c r="CY35" s="8"/>
      <c r="CZ35" s="9"/>
      <c r="DA35" s="8">
        <f>Planilha!$I384*CZ36</f>
        <v>0</v>
      </c>
      <c r="DB35" s="8"/>
      <c r="DC35" s="8"/>
      <c r="DD35" s="8"/>
      <c r="DE35" s="8"/>
      <c r="DF35" s="8"/>
      <c r="DG35" s="8"/>
      <c r="DH35" s="8"/>
      <c r="DI35" s="8"/>
      <c r="DJ35" s="9"/>
      <c r="DK35" s="8">
        <f>Planilha!$I384*DJ36</f>
        <v>0</v>
      </c>
      <c r="DL35" s="8"/>
      <c r="DM35" s="8"/>
      <c r="DN35" s="8"/>
      <c r="DO35" s="8"/>
      <c r="DP35" s="8"/>
      <c r="DQ35" s="8"/>
      <c r="DR35" s="8"/>
      <c r="DS35" s="8"/>
      <c r="DT35" s="9"/>
      <c r="DU35" s="8">
        <f>Planilha!$I384*DT36</f>
        <v>0</v>
      </c>
      <c r="DV35" s="8"/>
      <c r="DW35" s="8"/>
      <c r="DX35" s="8"/>
      <c r="DY35" s="8"/>
      <c r="DZ35" s="8"/>
      <c r="EA35" s="8"/>
      <c r="EB35" s="8"/>
      <c r="EC35" s="8"/>
      <c r="ED35" s="9"/>
      <c r="EE35" s="8">
        <f>Planilha!$I384*ED36</f>
        <v>0</v>
      </c>
      <c r="EF35" s="8"/>
      <c r="EG35" s="8"/>
      <c r="EH35" s="8"/>
      <c r="EI35" s="8"/>
      <c r="EJ35" s="8"/>
      <c r="EK35" s="8"/>
      <c r="EL35" s="8"/>
      <c r="EM35" s="8"/>
      <c r="EN35" s="9"/>
      <c r="EO35" s="8">
        <f>Planilha!$I384*EN36</f>
        <v>0</v>
      </c>
      <c r="EP35" s="8"/>
      <c r="EQ35" s="8"/>
      <c r="ER35" s="8"/>
      <c r="ES35" s="8"/>
      <c r="ET35" s="8"/>
      <c r="EU35" s="8"/>
      <c r="EV35" s="8"/>
      <c r="EW35" s="8"/>
      <c r="EX35" s="9"/>
      <c r="EY35" s="8">
        <f>Planilha!$I384*EX36</f>
        <v>0</v>
      </c>
      <c r="EZ35" s="8"/>
      <c r="FA35" s="8"/>
      <c r="FB35" s="8"/>
      <c r="FC35" s="8"/>
      <c r="FD35" s="8"/>
      <c r="FE35" s="8"/>
      <c r="FF35" s="8"/>
      <c r="FG35" s="8"/>
      <c r="FH35" s="9"/>
      <c r="FI35" s="8">
        <f>Planilha!$I384*FH36</f>
        <v>0</v>
      </c>
      <c r="FJ35" s="8"/>
      <c r="FK35" s="8"/>
      <c r="FL35" s="8"/>
      <c r="FM35" s="8"/>
      <c r="FN35" s="8"/>
      <c r="FO35" s="8"/>
      <c r="FP35" s="8"/>
      <c r="FQ35" s="8"/>
      <c r="FR35" s="9"/>
      <c r="FS35" s="8">
        <f>Planilha!$I384*FR36</f>
        <v>0</v>
      </c>
      <c r="FT35" s="8"/>
      <c r="FU35" s="8"/>
      <c r="FV35" s="8"/>
      <c r="FW35" s="8"/>
      <c r="FX35" s="8"/>
      <c r="FY35" s="8"/>
      <c r="FZ35" s="8"/>
      <c r="GA35" s="8"/>
      <c r="GB35" s="9"/>
      <c r="GC35" s="8">
        <f>Planilha!$I384*GB36</f>
        <v>0</v>
      </c>
      <c r="GD35" s="8"/>
      <c r="GE35" s="8"/>
      <c r="GF35" s="8"/>
      <c r="GG35" s="8"/>
      <c r="GH35" s="8"/>
      <c r="GI35" s="8"/>
      <c r="GJ35" s="8"/>
      <c r="GK35" s="8"/>
      <c r="GL35" s="9"/>
      <c r="GM35" s="8">
        <f>Planilha!$I384*GL36</f>
        <v>0</v>
      </c>
      <c r="GN35" s="8"/>
      <c r="GO35" s="8"/>
      <c r="GP35" s="8"/>
      <c r="GQ35" s="8"/>
      <c r="GR35" s="8"/>
      <c r="GS35" s="8"/>
      <c r="GT35" s="8"/>
      <c r="GU35" s="8"/>
      <c r="GV35" s="9"/>
      <c r="GW35" s="8">
        <f>Planilha!$I384*GV36</f>
        <v>0</v>
      </c>
      <c r="GX35" s="8"/>
      <c r="GY35" s="8"/>
      <c r="GZ35" s="8"/>
      <c r="HA35" s="8"/>
      <c r="HB35" s="8"/>
      <c r="HC35" s="8"/>
      <c r="HD35" s="8"/>
      <c r="HE35" s="8"/>
      <c r="HF35" s="9"/>
      <c r="HG35" s="8">
        <f>Planilha!$I384*HF36</f>
        <v>0</v>
      </c>
      <c r="HH35" s="8"/>
      <c r="HI35" s="8"/>
      <c r="HJ35" s="8"/>
      <c r="HK35" s="8"/>
      <c r="HL35" s="8"/>
      <c r="HM35" s="8"/>
      <c r="HN35" s="8"/>
      <c r="HO35" s="8"/>
      <c r="HP35" s="9"/>
      <c r="HQ35" s="8">
        <f>Planilha!$I384*HP36</f>
        <v>0</v>
      </c>
      <c r="HR35" s="8"/>
      <c r="HS35" s="8"/>
      <c r="HT35" s="8"/>
      <c r="HU35" s="8"/>
      <c r="HV35" s="8"/>
      <c r="HW35" s="8"/>
      <c r="HX35" s="8"/>
      <c r="HY35" s="8"/>
      <c r="HZ35" s="9"/>
      <c r="IA35" s="8">
        <f>Planilha!$I384*HZ36</f>
        <v>0</v>
      </c>
      <c r="IB35" s="8"/>
      <c r="IC35" s="8"/>
      <c r="ID35" s="8"/>
      <c r="IE35" s="8"/>
      <c r="IF35" s="8"/>
      <c r="IG35" s="8"/>
      <c r="IH35" s="8"/>
      <c r="II35" s="8"/>
      <c r="IJ35" s="200">
        <f>SUM(D35:II35)</f>
        <v>424513.46</v>
      </c>
    </row>
    <row r="36" spans="1:244" ht="9">
      <c r="A36" s="201"/>
      <c r="B36" s="206"/>
      <c r="C36" s="207"/>
      <c r="D36" s="165">
        <v>0.1</v>
      </c>
      <c r="E36" s="166"/>
      <c r="F36" s="166"/>
      <c r="G36" s="166"/>
      <c r="H36" s="166"/>
      <c r="I36" s="166"/>
      <c r="J36" s="166"/>
      <c r="K36" s="166"/>
      <c r="L36" s="166"/>
      <c r="M36" s="166"/>
      <c r="N36" s="165">
        <v>0.2</v>
      </c>
      <c r="O36" s="166"/>
      <c r="P36" s="166"/>
      <c r="Q36" s="166"/>
      <c r="R36" s="166"/>
      <c r="S36" s="166"/>
      <c r="T36" s="166"/>
      <c r="U36" s="166"/>
      <c r="V36" s="166"/>
      <c r="W36" s="166"/>
      <c r="X36" s="165">
        <v>0.35</v>
      </c>
      <c r="Y36" s="166"/>
      <c r="Z36" s="166"/>
      <c r="AA36" s="166"/>
      <c r="AB36" s="166"/>
      <c r="AC36" s="166"/>
      <c r="AD36" s="166"/>
      <c r="AE36" s="166"/>
      <c r="AF36" s="166"/>
      <c r="AG36" s="166"/>
      <c r="AH36" s="165">
        <v>0.3</v>
      </c>
      <c r="AI36" s="166"/>
      <c r="AJ36" s="166"/>
      <c r="AK36" s="166"/>
      <c r="AL36" s="166"/>
      <c r="AM36" s="166"/>
      <c r="AN36" s="166"/>
      <c r="AO36" s="166"/>
      <c r="AP36" s="166"/>
      <c r="AQ36" s="166"/>
      <c r="AR36" s="165">
        <v>0.05</v>
      </c>
      <c r="AS36" s="166"/>
      <c r="AT36" s="166"/>
      <c r="AU36" s="166"/>
      <c r="AV36" s="166"/>
      <c r="AW36" s="166"/>
      <c r="AX36" s="166"/>
      <c r="AY36" s="166"/>
      <c r="AZ36" s="166"/>
      <c r="BA36" s="166"/>
      <c r="BB36" s="165">
        <v>0</v>
      </c>
      <c r="BC36" s="166"/>
      <c r="BD36" s="166"/>
      <c r="BE36" s="166"/>
      <c r="BF36" s="166"/>
      <c r="BG36" s="166"/>
      <c r="BH36" s="166"/>
      <c r="BI36" s="166"/>
      <c r="BJ36" s="166"/>
      <c r="BK36" s="166"/>
      <c r="BL36" s="165">
        <v>0</v>
      </c>
      <c r="BM36" s="166"/>
      <c r="BN36" s="166"/>
      <c r="BO36" s="166"/>
      <c r="BP36" s="166"/>
      <c r="BQ36" s="166"/>
      <c r="BR36" s="166"/>
      <c r="BS36" s="166"/>
      <c r="BT36" s="166"/>
      <c r="BU36" s="166"/>
      <c r="BV36" s="165">
        <v>0</v>
      </c>
      <c r="BW36" s="166"/>
      <c r="BX36" s="166"/>
      <c r="BY36" s="166"/>
      <c r="BZ36" s="166"/>
      <c r="CA36" s="166"/>
      <c r="CB36" s="166"/>
      <c r="CC36" s="166"/>
      <c r="CD36" s="166"/>
      <c r="CE36" s="166"/>
      <c r="CF36" s="165">
        <v>0</v>
      </c>
      <c r="CG36" s="166"/>
      <c r="CH36" s="166"/>
      <c r="CI36" s="166"/>
      <c r="CJ36" s="166"/>
      <c r="CK36" s="166"/>
      <c r="CL36" s="166"/>
      <c r="CM36" s="166"/>
      <c r="CN36" s="166"/>
      <c r="CO36" s="166"/>
      <c r="CP36" s="165">
        <v>0</v>
      </c>
      <c r="CQ36" s="166"/>
      <c r="CR36" s="166"/>
      <c r="CS36" s="166"/>
      <c r="CT36" s="166"/>
      <c r="CU36" s="166"/>
      <c r="CV36" s="166"/>
      <c r="CW36" s="166"/>
      <c r="CX36" s="166"/>
      <c r="CY36" s="166"/>
      <c r="CZ36" s="165">
        <v>0</v>
      </c>
      <c r="DA36" s="166"/>
      <c r="DB36" s="166"/>
      <c r="DC36" s="166"/>
      <c r="DD36" s="166"/>
      <c r="DE36" s="166"/>
      <c r="DF36" s="166"/>
      <c r="DG36" s="166"/>
      <c r="DH36" s="166"/>
      <c r="DI36" s="166"/>
      <c r="DJ36" s="165">
        <v>0</v>
      </c>
      <c r="DK36" s="166"/>
      <c r="DL36" s="166"/>
      <c r="DM36" s="166"/>
      <c r="DN36" s="166"/>
      <c r="DO36" s="166"/>
      <c r="DP36" s="166"/>
      <c r="DQ36" s="166"/>
      <c r="DR36" s="166"/>
      <c r="DS36" s="166"/>
      <c r="DT36" s="165">
        <v>0</v>
      </c>
      <c r="DU36" s="166"/>
      <c r="DV36" s="166"/>
      <c r="DW36" s="166"/>
      <c r="DX36" s="166"/>
      <c r="DY36" s="166"/>
      <c r="DZ36" s="166"/>
      <c r="EA36" s="166"/>
      <c r="EB36" s="166"/>
      <c r="EC36" s="166"/>
      <c r="ED36" s="165">
        <v>0</v>
      </c>
      <c r="EE36" s="166"/>
      <c r="EF36" s="166"/>
      <c r="EG36" s="166"/>
      <c r="EH36" s="166"/>
      <c r="EI36" s="166"/>
      <c r="EJ36" s="166"/>
      <c r="EK36" s="166"/>
      <c r="EL36" s="166"/>
      <c r="EM36" s="166"/>
      <c r="EN36" s="165">
        <v>0</v>
      </c>
      <c r="EO36" s="166"/>
      <c r="EP36" s="166"/>
      <c r="EQ36" s="166"/>
      <c r="ER36" s="166"/>
      <c r="ES36" s="166"/>
      <c r="ET36" s="166"/>
      <c r="EU36" s="166"/>
      <c r="EV36" s="166"/>
      <c r="EW36" s="166"/>
      <c r="EX36" s="165">
        <v>0</v>
      </c>
      <c r="EY36" s="166"/>
      <c r="EZ36" s="166"/>
      <c r="FA36" s="166"/>
      <c r="FB36" s="166"/>
      <c r="FC36" s="166"/>
      <c r="FD36" s="166"/>
      <c r="FE36" s="166"/>
      <c r="FF36" s="166"/>
      <c r="FG36" s="166"/>
      <c r="FH36" s="165">
        <v>0</v>
      </c>
      <c r="FI36" s="166"/>
      <c r="FJ36" s="166"/>
      <c r="FK36" s="166"/>
      <c r="FL36" s="166"/>
      <c r="FM36" s="166"/>
      <c r="FN36" s="166"/>
      <c r="FO36" s="166"/>
      <c r="FP36" s="166"/>
      <c r="FQ36" s="166"/>
      <c r="FR36" s="165">
        <v>0</v>
      </c>
      <c r="FS36" s="166"/>
      <c r="FT36" s="166"/>
      <c r="FU36" s="166"/>
      <c r="FV36" s="166"/>
      <c r="FW36" s="166"/>
      <c r="FX36" s="166"/>
      <c r="FY36" s="166"/>
      <c r="FZ36" s="166"/>
      <c r="GA36" s="166"/>
      <c r="GB36" s="165">
        <v>0</v>
      </c>
      <c r="GC36" s="166"/>
      <c r="GD36" s="166"/>
      <c r="GE36" s="166"/>
      <c r="GF36" s="166"/>
      <c r="GG36" s="166"/>
      <c r="GH36" s="166"/>
      <c r="GI36" s="166"/>
      <c r="GJ36" s="166"/>
      <c r="GK36" s="166"/>
      <c r="GL36" s="165">
        <v>0</v>
      </c>
      <c r="GM36" s="166"/>
      <c r="GN36" s="166"/>
      <c r="GO36" s="166"/>
      <c r="GP36" s="166"/>
      <c r="GQ36" s="166"/>
      <c r="GR36" s="166"/>
      <c r="GS36" s="166"/>
      <c r="GT36" s="166"/>
      <c r="GU36" s="166"/>
      <c r="GV36" s="165">
        <v>0</v>
      </c>
      <c r="GW36" s="166"/>
      <c r="GX36" s="166"/>
      <c r="GY36" s="166"/>
      <c r="GZ36" s="166"/>
      <c r="HA36" s="166"/>
      <c r="HB36" s="166"/>
      <c r="HC36" s="166"/>
      <c r="HD36" s="166"/>
      <c r="HE36" s="166"/>
      <c r="HF36" s="165">
        <v>0</v>
      </c>
      <c r="HG36" s="166"/>
      <c r="HH36" s="166"/>
      <c r="HI36" s="166"/>
      <c r="HJ36" s="166"/>
      <c r="HK36" s="166"/>
      <c r="HL36" s="166"/>
      <c r="HM36" s="166"/>
      <c r="HN36" s="166"/>
      <c r="HO36" s="166"/>
      <c r="HP36" s="165">
        <v>0</v>
      </c>
      <c r="HQ36" s="166"/>
      <c r="HR36" s="166"/>
      <c r="HS36" s="166"/>
      <c r="HT36" s="166"/>
      <c r="HU36" s="166"/>
      <c r="HV36" s="166"/>
      <c r="HW36" s="166"/>
      <c r="HX36" s="166"/>
      <c r="HY36" s="166"/>
      <c r="HZ36" s="165">
        <v>0</v>
      </c>
      <c r="IA36" s="166"/>
      <c r="IB36" s="166"/>
      <c r="IC36" s="166"/>
      <c r="ID36" s="166"/>
      <c r="IE36" s="166"/>
      <c r="IF36" s="166"/>
      <c r="IG36" s="166"/>
      <c r="IH36" s="166"/>
      <c r="II36" s="166"/>
      <c r="IJ36" s="22">
        <f>IF(Planilha!I384&lt;&gt;IJ35,"VERIFIQUE","")</f>
      </c>
    </row>
    <row r="37" spans="1:244" ht="9">
      <c r="A37" s="198" t="str">
        <f>Planilha!C386</f>
        <v>07</v>
      </c>
      <c r="B37" s="178"/>
      <c r="C37" s="202"/>
      <c r="D37" s="17"/>
      <c r="E37" s="18"/>
      <c r="F37" s="18"/>
      <c r="G37" s="18"/>
      <c r="H37" s="18"/>
      <c r="I37" s="18"/>
      <c r="J37" s="18"/>
      <c r="K37" s="18"/>
      <c r="L37" s="18"/>
      <c r="M37" s="18"/>
      <c r="N37" s="547"/>
      <c r="O37" s="548"/>
      <c r="P37" s="549"/>
      <c r="Q37" s="549"/>
      <c r="R37" s="549"/>
      <c r="S37" s="549"/>
      <c r="T37" s="549"/>
      <c r="U37" s="549"/>
      <c r="V37" s="549"/>
      <c r="W37" s="549"/>
      <c r="X37" s="547"/>
      <c r="Y37" s="548"/>
      <c r="Z37" s="550"/>
      <c r="AA37" s="550"/>
      <c r="AB37" s="550"/>
      <c r="AC37" s="550"/>
      <c r="AD37" s="550"/>
      <c r="AE37" s="550"/>
      <c r="AF37" s="550"/>
      <c r="AG37" s="550"/>
      <c r="AH37" s="547"/>
      <c r="AI37" s="548"/>
      <c r="AJ37" s="550"/>
      <c r="AK37" s="550"/>
      <c r="AL37" s="550"/>
      <c r="AM37" s="550"/>
      <c r="AN37" s="550"/>
      <c r="AO37" s="550"/>
      <c r="AP37" s="550"/>
      <c r="AQ37" s="550"/>
      <c r="AR37" s="20"/>
      <c r="AS37" s="20"/>
      <c r="AT37" s="20"/>
      <c r="AU37" s="20"/>
      <c r="AV37" s="20"/>
      <c r="AW37" s="20"/>
      <c r="AX37" s="20"/>
      <c r="AY37" s="20"/>
      <c r="AZ37" s="20"/>
      <c r="BA37" s="20"/>
      <c r="BB37" s="17"/>
      <c r="BC37" s="18"/>
      <c r="BD37" s="20"/>
      <c r="BE37" s="20"/>
      <c r="BF37" s="20"/>
      <c r="BG37" s="20"/>
      <c r="BH37" s="20"/>
      <c r="BI37" s="20"/>
      <c r="BJ37" s="20"/>
      <c r="BK37" s="20"/>
      <c r="BL37" s="17"/>
      <c r="BM37" s="18"/>
      <c r="BN37" s="20"/>
      <c r="BO37" s="20"/>
      <c r="BP37" s="20"/>
      <c r="BQ37" s="20"/>
      <c r="BR37" s="20"/>
      <c r="BS37" s="20"/>
      <c r="BT37" s="20"/>
      <c r="BU37" s="20"/>
      <c r="BV37" s="17"/>
      <c r="BW37" s="18"/>
      <c r="BX37" s="20"/>
      <c r="BY37" s="20"/>
      <c r="BZ37" s="20"/>
      <c r="CA37" s="20"/>
      <c r="CB37" s="20"/>
      <c r="CC37" s="20"/>
      <c r="CD37" s="20"/>
      <c r="CE37" s="20"/>
      <c r="CF37" s="17"/>
      <c r="CG37" s="18"/>
      <c r="CH37" s="20"/>
      <c r="CI37" s="20"/>
      <c r="CJ37" s="20"/>
      <c r="CK37" s="20"/>
      <c r="CL37" s="20"/>
      <c r="CM37" s="20"/>
      <c r="CN37" s="20"/>
      <c r="CO37" s="20"/>
      <c r="CP37" s="17"/>
      <c r="CQ37" s="18"/>
      <c r="CR37" s="20"/>
      <c r="CS37" s="20"/>
      <c r="CT37" s="20"/>
      <c r="CU37" s="20"/>
      <c r="CV37" s="20"/>
      <c r="CW37" s="20"/>
      <c r="CX37" s="20"/>
      <c r="CY37" s="20"/>
      <c r="CZ37" s="17"/>
      <c r="DA37" s="18"/>
      <c r="DB37" s="20"/>
      <c r="DC37" s="20"/>
      <c r="DD37" s="20"/>
      <c r="DE37" s="20"/>
      <c r="DF37" s="20"/>
      <c r="DG37" s="20"/>
      <c r="DH37" s="20"/>
      <c r="DI37" s="20"/>
      <c r="DJ37" s="17"/>
      <c r="DK37" s="18"/>
      <c r="DL37" s="20"/>
      <c r="DM37" s="20"/>
      <c r="DN37" s="20"/>
      <c r="DO37" s="20"/>
      <c r="DP37" s="20"/>
      <c r="DQ37" s="20"/>
      <c r="DR37" s="20"/>
      <c r="DS37" s="20"/>
      <c r="DT37" s="17"/>
      <c r="DU37" s="18"/>
      <c r="DV37" s="20"/>
      <c r="DW37" s="20"/>
      <c r="DX37" s="20"/>
      <c r="DY37" s="20"/>
      <c r="DZ37" s="20"/>
      <c r="EA37" s="20"/>
      <c r="EB37" s="20"/>
      <c r="EC37" s="20"/>
      <c r="ED37" s="17"/>
      <c r="EE37" s="18"/>
      <c r="EF37" s="20"/>
      <c r="EG37" s="20"/>
      <c r="EH37" s="20"/>
      <c r="EI37" s="20"/>
      <c r="EJ37" s="20"/>
      <c r="EK37" s="20"/>
      <c r="EL37" s="20"/>
      <c r="EM37" s="20"/>
      <c r="EN37" s="17"/>
      <c r="EO37" s="18"/>
      <c r="EP37" s="20"/>
      <c r="EQ37" s="20"/>
      <c r="ER37" s="20"/>
      <c r="ES37" s="20"/>
      <c r="ET37" s="20"/>
      <c r="EU37" s="20"/>
      <c r="EV37" s="20"/>
      <c r="EW37" s="20"/>
      <c r="EX37" s="17"/>
      <c r="EY37" s="18"/>
      <c r="EZ37" s="20"/>
      <c r="FA37" s="20"/>
      <c r="FB37" s="20"/>
      <c r="FC37" s="20"/>
      <c r="FD37" s="20"/>
      <c r="FE37" s="20"/>
      <c r="FF37" s="20"/>
      <c r="FG37" s="20"/>
      <c r="FH37" s="17"/>
      <c r="FI37" s="18"/>
      <c r="FJ37" s="20"/>
      <c r="FK37" s="20"/>
      <c r="FL37" s="20"/>
      <c r="FM37" s="20"/>
      <c r="FN37" s="20"/>
      <c r="FO37" s="20"/>
      <c r="FP37" s="20"/>
      <c r="FQ37" s="20"/>
      <c r="FR37" s="17"/>
      <c r="FS37" s="18"/>
      <c r="FT37" s="20"/>
      <c r="FU37" s="20"/>
      <c r="FV37" s="20"/>
      <c r="FW37" s="20"/>
      <c r="FX37" s="20"/>
      <c r="FY37" s="20"/>
      <c r="FZ37" s="20"/>
      <c r="GA37" s="20"/>
      <c r="GB37" s="17"/>
      <c r="GC37" s="18"/>
      <c r="GD37" s="20"/>
      <c r="GE37" s="20"/>
      <c r="GF37" s="20"/>
      <c r="GG37" s="20"/>
      <c r="GH37" s="20"/>
      <c r="GI37" s="20"/>
      <c r="GJ37" s="20"/>
      <c r="GK37" s="20"/>
      <c r="GL37" s="17"/>
      <c r="GM37" s="18"/>
      <c r="GN37" s="20"/>
      <c r="GO37" s="20"/>
      <c r="GP37" s="20"/>
      <c r="GQ37" s="20"/>
      <c r="GR37" s="20"/>
      <c r="GS37" s="20"/>
      <c r="GT37" s="20"/>
      <c r="GU37" s="20"/>
      <c r="GV37" s="17"/>
      <c r="GW37" s="18"/>
      <c r="GX37" s="20"/>
      <c r="GY37" s="20"/>
      <c r="GZ37" s="20"/>
      <c r="HA37" s="20"/>
      <c r="HB37" s="20"/>
      <c r="HC37" s="20"/>
      <c r="HD37" s="20"/>
      <c r="HE37" s="20"/>
      <c r="HF37" s="17"/>
      <c r="HG37" s="18"/>
      <c r="HH37" s="20"/>
      <c r="HI37" s="20"/>
      <c r="HJ37" s="20"/>
      <c r="HK37" s="20"/>
      <c r="HL37" s="20"/>
      <c r="HM37" s="20"/>
      <c r="HN37" s="20"/>
      <c r="HO37" s="20"/>
      <c r="HP37" s="17"/>
      <c r="HQ37" s="18"/>
      <c r="HR37" s="20"/>
      <c r="HS37" s="20"/>
      <c r="HT37" s="20"/>
      <c r="HU37" s="20"/>
      <c r="HV37" s="20"/>
      <c r="HW37" s="20"/>
      <c r="HX37" s="20"/>
      <c r="HY37" s="20"/>
      <c r="HZ37" s="17"/>
      <c r="IA37" s="18"/>
      <c r="IB37" s="20"/>
      <c r="IC37" s="20"/>
      <c r="ID37" s="20"/>
      <c r="IE37" s="20"/>
      <c r="IF37" s="20"/>
      <c r="IG37" s="20"/>
      <c r="IH37" s="20"/>
      <c r="II37" s="20"/>
      <c r="IJ37" s="203"/>
    </row>
    <row r="38" spans="1:244" ht="9">
      <c r="A38" s="198"/>
      <c r="B38" s="178" t="str">
        <f>Planilha!D386</f>
        <v>PAVILHÃO DE APOIO Á PESQUISA E EDIFÍCIO MULTIUSUÁRIO</v>
      </c>
      <c r="C38" s="204"/>
      <c r="D38" s="9"/>
      <c r="E38" s="8">
        <f>Planilha!I441*D39</f>
        <v>0</v>
      </c>
      <c r="F38" s="8"/>
      <c r="G38" s="8"/>
      <c r="H38" s="8"/>
      <c r="I38" s="8"/>
      <c r="J38" s="8"/>
      <c r="K38" s="8"/>
      <c r="L38" s="8"/>
      <c r="M38" s="8"/>
      <c r="N38" s="9"/>
      <c r="O38" s="8">
        <f>Planilha!I441*N39</f>
        <v>9487.94</v>
      </c>
      <c r="P38" s="8"/>
      <c r="Q38" s="8"/>
      <c r="R38" s="8"/>
      <c r="S38" s="8"/>
      <c r="T38" s="8"/>
      <c r="U38" s="8"/>
      <c r="V38" s="8"/>
      <c r="W38" s="8"/>
      <c r="X38" s="9"/>
      <c r="Y38" s="8">
        <f>Planilha!I441*X39</f>
        <v>31626.46</v>
      </c>
      <c r="Z38" s="8"/>
      <c r="AA38" s="8"/>
      <c r="AB38" s="8"/>
      <c r="AC38" s="8"/>
      <c r="AD38" s="8"/>
      <c r="AE38" s="8"/>
      <c r="AF38" s="8"/>
      <c r="AG38" s="8"/>
      <c r="AH38" s="9"/>
      <c r="AI38" s="8">
        <f>Planilha!I441*AH39</f>
        <v>22138.51</v>
      </c>
      <c r="AJ38" s="8"/>
      <c r="AK38" s="8"/>
      <c r="AL38" s="8"/>
      <c r="AM38" s="8"/>
      <c r="AN38" s="8"/>
      <c r="AO38" s="8"/>
      <c r="AP38" s="8"/>
      <c r="AQ38" s="8"/>
      <c r="AR38" s="9"/>
      <c r="AS38" s="8">
        <f>Planilha!I441*AR39</f>
        <v>0</v>
      </c>
      <c r="AT38" s="8"/>
      <c r="AU38" s="8"/>
      <c r="AV38" s="8"/>
      <c r="AW38" s="8"/>
      <c r="AX38" s="8"/>
      <c r="AY38" s="8"/>
      <c r="AZ38" s="8"/>
      <c r="BA38" s="8"/>
      <c r="BB38" s="9"/>
      <c r="BC38" s="8">
        <f>Planilha!I441*BB39</f>
        <v>0</v>
      </c>
      <c r="BD38" s="8"/>
      <c r="BE38" s="8"/>
      <c r="BF38" s="8"/>
      <c r="BG38" s="8"/>
      <c r="BH38" s="8"/>
      <c r="BI38" s="8"/>
      <c r="BJ38" s="8"/>
      <c r="BK38" s="8"/>
      <c r="BL38" s="9"/>
      <c r="BM38" s="8">
        <f>Planilha!I441*BL39</f>
        <v>0</v>
      </c>
      <c r="BN38" s="8"/>
      <c r="BO38" s="8"/>
      <c r="BP38" s="8"/>
      <c r="BQ38" s="8"/>
      <c r="BR38" s="8"/>
      <c r="BS38" s="8"/>
      <c r="BT38" s="8"/>
      <c r="BU38" s="8"/>
      <c r="BV38" s="9"/>
      <c r="BW38" s="8">
        <f>Planilha!I441*BV39</f>
        <v>0</v>
      </c>
      <c r="BX38" s="8"/>
      <c r="BY38" s="8"/>
      <c r="BZ38" s="8"/>
      <c r="CA38" s="8"/>
      <c r="CB38" s="8"/>
      <c r="CC38" s="8"/>
      <c r="CD38" s="8"/>
      <c r="CE38" s="8"/>
      <c r="CF38" s="9"/>
      <c r="CG38" s="8">
        <f>Planilha!I441*CF39</f>
        <v>0</v>
      </c>
      <c r="CH38" s="8"/>
      <c r="CI38" s="8"/>
      <c r="CJ38" s="8"/>
      <c r="CK38" s="8"/>
      <c r="CL38" s="8"/>
      <c r="CM38" s="8"/>
      <c r="CN38" s="8"/>
      <c r="CO38" s="8"/>
      <c r="CP38" s="9"/>
      <c r="CQ38" s="8">
        <f>Planilha!I441*CP39</f>
        <v>0</v>
      </c>
      <c r="CR38" s="8"/>
      <c r="CS38" s="8"/>
      <c r="CT38" s="8"/>
      <c r="CU38" s="8"/>
      <c r="CV38" s="8"/>
      <c r="CW38" s="8"/>
      <c r="CX38" s="8"/>
      <c r="CY38" s="8"/>
      <c r="CZ38" s="9"/>
      <c r="DA38" s="8">
        <f>Planilha!$I441*CZ39</f>
        <v>0</v>
      </c>
      <c r="DB38" s="8"/>
      <c r="DC38" s="8"/>
      <c r="DD38" s="8"/>
      <c r="DE38" s="8"/>
      <c r="DF38" s="8"/>
      <c r="DG38" s="8"/>
      <c r="DH38" s="8"/>
      <c r="DI38" s="8"/>
      <c r="DJ38" s="9"/>
      <c r="DK38" s="8">
        <f>Planilha!$I441*DJ39</f>
        <v>0</v>
      </c>
      <c r="DL38" s="8"/>
      <c r="DM38" s="8"/>
      <c r="DN38" s="8"/>
      <c r="DO38" s="8"/>
      <c r="DP38" s="8"/>
      <c r="DQ38" s="8"/>
      <c r="DR38" s="8"/>
      <c r="DS38" s="8"/>
      <c r="DT38" s="9"/>
      <c r="DU38" s="8">
        <f>Planilha!$I441*DT39</f>
        <v>0</v>
      </c>
      <c r="DV38" s="8"/>
      <c r="DW38" s="8"/>
      <c r="DX38" s="8"/>
      <c r="DY38" s="8"/>
      <c r="DZ38" s="8"/>
      <c r="EA38" s="8"/>
      <c r="EB38" s="8"/>
      <c r="EC38" s="8"/>
      <c r="ED38" s="9"/>
      <c r="EE38" s="8">
        <f>Planilha!$I441*ED39</f>
        <v>0</v>
      </c>
      <c r="EF38" s="8"/>
      <c r="EG38" s="8"/>
      <c r="EH38" s="8"/>
      <c r="EI38" s="8"/>
      <c r="EJ38" s="8"/>
      <c r="EK38" s="8"/>
      <c r="EL38" s="8"/>
      <c r="EM38" s="8"/>
      <c r="EN38" s="9"/>
      <c r="EO38" s="8">
        <f>Planilha!$I441*EN39</f>
        <v>0</v>
      </c>
      <c r="EP38" s="8"/>
      <c r="EQ38" s="8"/>
      <c r="ER38" s="8"/>
      <c r="ES38" s="8"/>
      <c r="ET38" s="8"/>
      <c r="EU38" s="8"/>
      <c r="EV38" s="8"/>
      <c r="EW38" s="8"/>
      <c r="EX38" s="9"/>
      <c r="EY38" s="8">
        <f>Planilha!$I441*EX39</f>
        <v>0</v>
      </c>
      <c r="EZ38" s="8"/>
      <c r="FA38" s="8"/>
      <c r="FB38" s="8"/>
      <c r="FC38" s="8"/>
      <c r="FD38" s="8"/>
      <c r="FE38" s="8"/>
      <c r="FF38" s="8"/>
      <c r="FG38" s="8"/>
      <c r="FH38" s="9"/>
      <c r="FI38" s="8">
        <f>Planilha!$I441*FH39</f>
        <v>0</v>
      </c>
      <c r="FJ38" s="8"/>
      <c r="FK38" s="8"/>
      <c r="FL38" s="8"/>
      <c r="FM38" s="8"/>
      <c r="FN38" s="8"/>
      <c r="FO38" s="8"/>
      <c r="FP38" s="8"/>
      <c r="FQ38" s="8"/>
      <c r="FR38" s="9"/>
      <c r="FS38" s="8">
        <f>Planilha!$I441*FR39</f>
        <v>0</v>
      </c>
      <c r="FT38" s="8"/>
      <c r="FU38" s="8"/>
      <c r="FV38" s="8"/>
      <c r="FW38" s="8"/>
      <c r="FX38" s="8"/>
      <c r="FY38" s="8"/>
      <c r="FZ38" s="8"/>
      <c r="GA38" s="8"/>
      <c r="GB38" s="9"/>
      <c r="GC38" s="8">
        <f>Planilha!$I441*GB39</f>
        <v>0</v>
      </c>
      <c r="GD38" s="8"/>
      <c r="GE38" s="8"/>
      <c r="GF38" s="8"/>
      <c r="GG38" s="8"/>
      <c r="GH38" s="8"/>
      <c r="GI38" s="8"/>
      <c r="GJ38" s="8"/>
      <c r="GK38" s="8"/>
      <c r="GL38" s="9"/>
      <c r="GM38" s="8">
        <f>Planilha!$I441*GL39</f>
        <v>0</v>
      </c>
      <c r="GN38" s="8"/>
      <c r="GO38" s="8"/>
      <c r="GP38" s="8"/>
      <c r="GQ38" s="8"/>
      <c r="GR38" s="8"/>
      <c r="GS38" s="8"/>
      <c r="GT38" s="8"/>
      <c r="GU38" s="8"/>
      <c r="GV38" s="9"/>
      <c r="GW38" s="8">
        <f>Planilha!$I441*GV39</f>
        <v>0</v>
      </c>
      <c r="GX38" s="8"/>
      <c r="GY38" s="8"/>
      <c r="GZ38" s="8"/>
      <c r="HA38" s="8"/>
      <c r="HB38" s="8"/>
      <c r="HC38" s="8"/>
      <c r="HD38" s="8"/>
      <c r="HE38" s="8"/>
      <c r="HF38" s="9"/>
      <c r="HG38" s="8">
        <f>Planilha!$I441*HF39</f>
        <v>0</v>
      </c>
      <c r="HH38" s="8"/>
      <c r="HI38" s="8"/>
      <c r="HJ38" s="8"/>
      <c r="HK38" s="8"/>
      <c r="HL38" s="8"/>
      <c r="HM38" s="8"/>
      <c r="HN38" s="8"/>
      <c r="HO38" s="8"/>
      <c r="HP38" s="9"/>
      <c r="HQ38" s="8">
        <f>Planilha!$I441*HP39</f>
        <v>0</v>
      </c>
      <c r="HR38" s="8"/>
      <c r="HS38" s="8"/>
      <c r="HT38" s="8"/>
      <c r="HU38" s="8"/>
      <c r="HV38" s="8"/>
      <c r="HW38" s="8"/>
      <c r="HX38" s="8"/>
      <c r="HY38" s="8"/>
      <c r="HZ38" s="9"/>
      <c r="IA38" s="8">
        <f>Planilha!$I441*HZ39</f>
        <v>0</v>
      </c>
      <c r="IB38" s="8"/>
      <c r="IC38" s="8"/>
      <c r="ID38" s="8"/>
      <c r="IE38" s="8"/>
      <c r="IF38" s="8"/>
      <c r="IG38" s="8"/>
      <c r="IH38" s="8"/>
      <c r="II38" s="8"/>
      <c r="IJ38" s="200">
        <f>SUM(D38:II38)</f>
        <v>63252.91</v>
      </c>
    </row>
    <row r="39" spans="1:244" ht="9">
      <c r="A39" s="201"/>
      <c r="B39" s="206"/>
      <c r="C39" s="208"/>
      <c r="D39" s="165">
        <v>0</v>
      </c>
      <c r="E39" s="166"/>
      <c r="F39" s="166"/>
      <c r="G39" s="166"/>
      <c r="H39" s="166"/>
      <c r="I39" s="166"/>
      <c r="J39" s="166"/>
      <c r="K39" s="166"/>
      <c r="L39" s="166"/>
      <c r="M39" s="166"/>
      <c r="N39" s="165">
        <v>0.15</v>
      </c>
      <c r="O39" s="166"/>
      <c r="P39" s="166"/>
      <c r="Q39" s="166"/>
      <c r="R39" s="166"/>
      <c r="S39" s="166"/>
      <c r="T39" s="166"/>
      <c r="U39" s="166"/>
      <c r="V39" s="166"/>
      <c r="W39" s="166"/>
      <c r="X39" s="165">
        <v>0.5</v>
      </c>
      <c r="Y39" s="166"/>
      <c r="Z39" s="166"/>
      <c r="AA39" s="166"/>
      <c r="AB39" s="166"/>
      <c r="AC39" s="166"/>
      <c r="AD39" s="166"/>
      <c r="AE39" s="166"/>
      <c r="AF39" s="166"/>
      <c r="AG39" s="166"/>
      <c r="AH39" s="952">
        <v>0.34999986562</v>
      </c>
      <c r="AI39" s="166"/>
      <c r="AJ39" s="166"/>
      <c r="AK39" s="166"/>
      <c r="AL39" s="166"/>
      <c r="AM39" s="166"/>
      <c r="AN39" s="166"/>
      <c r="AO39" s="166"/>
      <c r="AP39" s="166"/>
      <c r="AQ39" s="166"/>
      <c r="AR39" s="165"/>
      <c r="AS39" s="166"/>
      <c r="AT39" s="166"/>
      <c r="AU39" s="166"/>
      <c r="AV39" s="166"/>
      <c r="AW39" s="166"/>
      <c r="AX39" s="166"/>
      <c r="AY39" s="166"/>
      <c r="AZ39" s="166"/>
      <c r="BA39" s="166"/>
      <c r="BB39" s="165">
        <v>0</v>
      </c>
      <c r="BC39" s="166"/>
      <c r="BD39" s="166"/>
      <c r="BE39" s="166"/>
      <c r="BF39" s="166"/>
      <c r="BG39" s="166"/>
      <c r="BH39" s="166"/>
      <c r="BI39" s="166"/>
      <c r="BJ39" s="166"/>
      <c r="BK39" s="166"/>
      <c r="BL39" s="165">
        <v>0</v>
      </c>
      <c r="BM39" s="166"/>
      <c r="BN39" s="166"/>
      <c r="BO39" s="166"/>
      <c r="BP39" s="166"/>
      <c r="BQ39" s="166"/>
      <c r="BR39" s="166"/>
      <c r="BS39" s="166"/>
      <c r="BT39" s="166"/>
      <c r="BU39" s="166"/>
      <c r="BV39" s="165">
        <v>0</v>
      </c>
      <c r="BW39" s="166"/>
      <c r="BX39" s="166"/>
      <c r="BY39" s="166"/>
      <c r="BZ39" s="166"/>
      <c r="CA39" s="166"/>
      <c r="CB39" s="166"/>
      <c r="CC39" s="166"/>
      <c r="CD39" s="166"/>
      <c r="CE39" s="166"/>
      <c r="CF39" s="165">
        <v>0</v>
      </c>
      <c r="CG39" s="166"/>
      <c r="CH39" s="166"/>
      <c r="CI39" s="166"/>
      <c r="CJ39" s="166"/>
      <c r="CK39" s="166"/>
      <c r="CL39" s="166"/>
      <c r="CM39" s="166"/>
      <c r="CN39" s="166"/>
      <c r="CO39" s="166"/>
      <c r="CP39" s="165">
        <v>0</v>
      </c>
      <c r="CQ39" s="166"/>
      <c r="CR39" s="166"/>
      <c r="CS39" s="166"/>
      <c r="CT39" s="166"/>
      <c r="CU39" s="166"/>
      <c r="CV39" s="166"/>
      <c r="CW39" s="166"/>
      <c r="CX39" s="166"/>
      <c r="CY39" s="166"/>
      <c r="CZ39" s="165">
        <v>0</v>
      </c>
      <c r="DA39" s="166"/>
      <c r="DB39" s="166"/>
      <c r="DC39" s="166"/>
      <c r="DD39" s="166"/>
      <c r="DE39" s="166"/>
      <c r="DF39" s="166"/>
      <c r="DG39" s="166"/>
      <c r="DH39" s="166"/>
      <c r="DI39" s="166"/>
      <c r="DJ39" s="165">
        <v>0</v>
      </c>
      <c r="DK39" s="166"/>
      <c r="DL39" s="166"/>
      <c r="DM39" s="166"/>
      <c r="DN39" s="166"/>
      <c r="DO39" s="166"/>
      <c r="DP39" s="166"/>
      <c r="DQ39" s="166"/>
      <c r="DR39" s="166"/>
      <c r="DS39" s="166"/>
      <c r="DT39" s="165">
        <v>0</v>
      </c>
      <c r="DU39" s="166"/>
      <c r="DV39" s="166"/>
      <c r="DW39" s="166"/>
      <c r="DX39" s="166"/>
      <c r="DY39" s="166"/>
      <c r="DZ39" s="166"/>
      <c r="EA39" s="166"/>
      <c r="EB39" s="166"/>
      <c r="EC39" s="166"/>
      <c r="ED39" s="165">
        <v>0</v>
      </c>
      <c r="EE39" s="166"/>
      <c r="EF39" s="166"/>
      <c r="EG39" s="166"/>
      <c r="EH39" s="166"/>
      <c r="EI39" s="166"/>
      <c r="EJ39" s="166"/>
      <c r="EK39" s="166"/>
      <c r="EL39" s="166"/>
      <c r="EM39" s="166"/>
      <c r="EN39" s="165">
        <v>0</v>
      </c>
      <c r="EO39" s="166"/>
      <c r="EP39" s="166"/>
      <c r="EQ39" s="166"/>
      <c r="ER39" s="166"/>
      <c r="ES39" s="166"/>
      <c r="ET39" s="166"/>
      <c r="EU39" s="166"/>
      <c r="EV39" s="166"/>
      <c r="EW39" s="166"/>
      <c r="EX39" s="165">
        <v>0</v>
      </c>
      <c r="EY39" s="166"/>
      <c r="EZ39" s="166"/>
      <c r="FA39" s="166"/>
      <c r="FB39" s="166"/>
      <c r="FC39" s="166"/>
      <c r="FD39" s="166"/>
      <c r="FE39" s="166"/>
      <c r="FF39" s="166"/>
      <c r="FG39" s="166"/>
      <c r="FH39" s="165">
        <v>0</v>
      </c>
      <c r="FI39" s="166"/>
      <c r="FJ39" s="166"/>
      <c r="FK39" s="166"/>
      <c r="FL39" s="166"/>
      <c r="FM39" s="166"/>
      <c r="FN39" s="166"/>
      <c r="FO39" s="166"/>
      <c r="FP39" s="166"/>
      <c r="FQ39" s="166"/>
      <c r="FR39" s="165">
        <v>0</v>
      </c>
      <c r="FS39" s="166"/>
      <c r="FT39" s="166"/>
      <c r="FU39" s="166"/>
      <c r="FV39" s="166"/>
      <c r="FW39" s="166"/>
      <c r="FX39" s="166"/>
      <c r="FY39" s="166"/>
      <c r="FZ39" s="166"/>
      <c r="GA39" s="166"/>
      <c r="GB39" s="165">
        <v>0</v>
      </c>
      <c r="GC39" s="166"/>
      <c r="GD39" s="166"/>
      <c r="GE39" s="166"/>
      <c r="GF39" s="166"/>
      <c r="GG39" s="166"/>
      <c r="GH39" s="166"/>
      <c r="GI39" s="166"/>
      <c r="GJ39" s="166"/>
      <c r="GK39" s="166"/>
      <c r="GL39" s="165">
        <v>0</v>
      </c>
      <c r="GM39" s="166"/>
      <c r="GN39" s="166"/>
      <c r="GO39" s="166"/>
      <c r="GP39" s="166"/>
      <c r="GQ39" s="166"/>
      <c r="GR39" s="166"/>
      <c r="GS39" s="166"/>
      <c r="GT39" s="166"/>
      <c r="GU39" s="166"/>
      <c r="GV39" s="165">
        <v>0</v>
      </c>
      <c r="GW39" s="166"/>
      <c r="GX39" s="166"/>
      <c r="GY39" s="166"/>
      <c r="GZ39" s="166"/>
      <c r="HA39" s="166"/>
      <c r="HB39" s="166"/>
      <c r="HC39" s="166"/>
      <c r="HD39" s="166"/>
      <c r="HE39" s="166"/>
      <c r="HF39" s="165">
        <v>0</v>
      </c>
      <c r="HG39" s="166"/>
      <c r="HH39" s="166"/>
      <c r="HI39" s="166"/>
      <c r="HJ39" s="166"/>
      <c r="HK39" s="166"/>
      <c r="HL39" s="166"/>
      <c r="HM39" s="166"/>
      <c r="HN39" s="166"/>
      <c r="HO39" s="166"/>
      <c r="HP39" s="165">
        <v>0</v>
      </c>
      <c r="HQ39" s="166"/>
      <c r="HR39" s="166"/>
      <c r="HS39" s="166"/>
      <c r="HT39" s="166"/>
      <c r="HU39" s="166"/>
      <c r="HV39" s="166"/>
      <c r="HW39" s="166"/>
      <c r="HX39" s="166"/>
      <c r="HY39" s="166"/>
      <c r="HZ39" s="165">
        <v>0</v>
      </c>
      <c r="IA39" s="166"/>
      <c r="IB39" s="166"/>
      <c r="IC39" s="166"/>
      <c r="ID39" s="166"/>
      <c r="IE39" s="166"/>
      <c r="IF39" s="166"/>
      <c r="IG39" s="166"/>
      <c r="IH39" s="166"/>
      <c r="II39" s="166"/>
      <c r="IJ39" s="22">
        <f>IF(Planilha!I441&lt;&gt;IJ38,"VERIFIQUE","")</f>
      </c>
    </row>
    <row r="40" spans="1:244" ht="9">
      <c r="A40" s="198" t="str">
        <f>Planilha!C443</f>
        <v>08</v>
      </c>
      <c r="B40" s="209"/>
      <c r="C40" s="210"/>
      <c r="D40" s="17"/>
      <c r="E40" s="18"/>
      <c r="F40" s="18"/>
      <c r="G40" s="18"/>
      <c r="H40" s="18"/>
      <c r="I40" s="18"/>
      <c r="J40" s="18"/>
      <c r="K40" s="18"/>
      <c r="L40" s="18"/>
      <c r="M40" s="18"/>
      <c r="N40" s="547"/>
      <c r="O40" s="548"/>
      <c r="P40" s="549"/>
      <c r="Q40" s="549"/>
      <c r="R40" s="549"/>
      <c r="S40" s="549"/>
      <c r="T40" s="549"/>
      <c r="U40" s="549"/>
      <c r="V40" s="549"/>
      <c r="W40" s="549"/>
      <c r="X40" s="547"/>
      <c r="Y40" s="548"/>
      <c r="Z40" s="550"/>
      <c r="AA40" s="550"/>
      <c r="AB40" s="550"/>
      <c r="AC40" s="550"/>
      <c r="AD40" s="550"/>
      <c r="AE40" s="550"/>
      <c r="AF40" s="550"/>
      <c r="AG40" s="550"/>
      <c r="AH40" s="547"/>
      <c r="AI40" s="548"/>
      <c r="AJ40" s="550"/>
      <c r="AK40" s="550"/>
      <c r="AL40" s="550"/>
      <c r="AM40" s="550"/>
      <c r="AN40" s="550"/>
      <c r="AO40" s="550"/>
      <c r="AP40" s="550"/>
      <c r="AQ40" s="550"/>
      <c r="AR40" s="17"/>
      <c r="AS40" s="18"/>
      <c r="AT40" s="20"/>
      <c r="AU40" s="20"/>
      <c r="AV40" s="20"/>
      <c r="AW40" s="20"/>
      <c r="AX40" s="20"/>
      <c r="AY40" s="20"/>
      <c r="AZ40" s="20"/>
      <c r="BA40" s="20"/>
      <c r="BB40" s="17"/>
      <c r="BC40" s="18"/>
      <c r="BD40" s="20"/>
      <c r="BE40" s="20"/>
      <c r="BF40" s="20"/>
      <c r="BG40" s="20"/>
      <c r="BH40" s="20"/>
      <c r="BI40" s="20"/>
      <c r="BJ40" s="20"/>
      <c r="BK40" s="20"/>
      <c r="BL40" s="17"/>
      <c r="BM40" s="18"/>
      <c r="BN40" s="20"/>
      <c r="BO40" s="20"/>
      <c r="BP40" s="20"/>
      <c r="BQ40" s="20"/>
      <c r="BR40" s="20"/>
      <c r="BS40" s="20"/>
      <c r="BT40" s="20"/>
      <c r="BU40" s="20"/>
      <c r="BV40" s="17"/>
      <c r="BW40" s="18"/>
      <c r="BX40" s="20"/>
      <c r="BY40" s="20"/>
      <c r="BZ40" s="20"/>
      <c r="CA40" s="20"/>
      <c r="CB40" s="20"/>
      <c r="CC40" s="20"/>
      <c r="CD40" s="20"/>
      <c r="CE40" s="20"/>
      <c r="CF40" s="17"/>
      <c r="CG40" s="18"/>
      <c r="CH40" s="20"/>
      <c r="CI40" s="20"/>
      <c r="CJ40" s="20"/>
      <c r="CK40" s="20"/>
      <c r="CL40" s="20"/>
      <c r="CM40" s="20"/>
      <c r="CN40" s="20"/>
      <c r="CO40" s="20"/>
      <c r="CP40" s="17"/>
      <c r="CQ40" s="18"/>
      <c r="CR40" s="20"/>
      <c r="CS40" s="20"/>
      <c r="CT40" s="20"/>
      <c r="CU40" s="20"/>
      <c r="CV40" s="20"/>
      <c r="CW40" s="20"/>
      <c r="CX40" s="20"/>
      <c r="CY40" s="20"/>
      <c r="CZ40" s="17"/>
      <c r="DA40" s="18"/>
      <c r="DB40" s="20"/>
      <c r="DC40" s="20"/>
      <c r="DD40" s="20"/>
      <c r="DE40" s="20"/>
      <c r="DF40" s="20"/>
      <c r="DG40" s="20"/>
      <c r="DH40" s="20"/>
      <c r="DI40" s="20"/>
      <c r="DJ40" s="17"/>
      <c r="DK40" s="18"/>
      <c r="DL40" s="20"/>
      <c r="DM40" s="20"/>
      <c r="DN40" s="20"/>
      <c r="DO40" s="20"/>
      <c r="DP40" s="20"/>
      <c r="DQ40" s="20"/>
      <c r="DR40" s="20"/>
      <c r="DS40" s="20"/>
      <c r="DT40" s="17"/>
      <c r="DU40" s="18"/>
      <c r="DV40" s="20"/>
      <c r="DW40" s="20"/>
      <c r="DX40" s="20"/>
      <c r="DY40" s="20"/>
      <c r="DZ40" s="20"/>
      <c r="EA40" s="20"/>
      <c r="EB40" s="20"/>
      <c r="EC40" s="20"/>
      <c r="ED40" s="17"/>
      <c r="EE40" s="18"/>
      <c r="EF40" s="20"/>
      <c r="EG40" s="20"/>
      <c r="EH40" s="20"/>
      <c r="EI40" s="20"/>
      <c r="EJ40" s="20"/>
      <c r="EK40" s="20"/>
      <c r="EL40" s="20"/>
      <c r="EM40" s="20"/>
      <c r="EN40" s="17"/>
      <c r="EO40" s="18"/>
      <c r="EP40" s="20"/>
      <c r="EQ40" s="20"/>
      <c r="ER40" s="20"/>
      <c r="ES40" s="20"/>
      <c r="ET40" s="20"/>
      <c r="EU40" s="20"/>
      <c r="EV40" s="20"/>
      <c r="EW40" s="20"/>
      <c r="EX40" s="17"/>
      <c r="EY40" s="18"/>
      <c r="EZ40" s="20"/>
      <c r="FA40" s="20"/>
      <c r="FB40" s="20"/>
      <c r="FC40" s="20"/>
      <c r="FD40" s="20"/>
      <c r="FE40" s="20"/>
      <c r="FF40" s="20"/>
      <c r="FG40" s="20"/>
      <c r="FH40" s="17"/>
      <c r="FI40" s="18"/>
      <c r="FJ40" s="20"/>
      <c r="FK40" s="20"/>
      <c r="FL40" s="20"/>
      <c r="FM40" s="20"/>
      <c r="FN40" s="20"/>
      <c r="FO40" s="20"/>
      <c r="FP40" s="20"/>
      <c r="FQ40" s="20"/>
      <c r="FR40" s="17"/>
      <c r="FS40" s="18"/>
      <c r="FT40" s="20"/>
      <c r="FU40" s="20"/>
      <c r="FV40" s="20"/>
      <c r="FW40" s="20"/>
      <c r="FX40" s="20"/>
      <c r="FY40" s="20"/>
      <c r="FZ40" s="20"/>
      <c r="GA40" s="20"/>
      <c r="GB40" s="17"/>
      <c r="GC40" s="18"/>
      <c r="GD40" s="20"/>
      <c r="GE40" s="20"/>
      <c r="GF40" s="20"/>
      <c r="GG40" s="20"/>
      <c r="GH40" s="20"/>
      <c r="GI40" s="20"/>
      <c r="GJ40" s="20"/>
      <c r="GK40" s="20"/>
      <c r="GL40" s="17"/>
      <c r="GM40" s="18"/>
      <c r="GN40" s="20"/>
      <c r="GO40" s="20"/>
      <c r="GP40" s="20"/>
      <c r="GQ40" s="20"/>
      <c r="GR40" s="20"/>
      <c r="GS40" s="20"/>
      <c r="GT40" s="20"/>
      <c r="GU40" s="20"/>
      <c r="GV40" s="17"/>
      <c r="GW40" s="18"/>
      <c r="GX40" s="20"/>
      <c r="GY40" s="20"/>
      <c r="GZ40" s="20"/>
      <c r="HA40" s="20"/>
      <c r="HB40" s="20"/>
      <c r="HC40" s="20"/>
      <c r="HD40" s="20"/>
      <c r="HE40" s="20"/>
      <c r="HF40" s="17"/>
      <c r="HG40" s="18"/>
      <c r="HH40" s="20"/>
      <c r="HI40" s="20"/>
      <c r="HJ40" s="20"/>
      <c r="HK40" s="20"/>
      <c r="HL40" s="20"/>
      <c r="HM40" s="20"/>
      <c r="HN40" s="20"/>
      <c r="HO40" s="20"/>
      <c r="HP40" s="17"/>
      <c r="HQ40" s="18"/>
      <c r="HR40" s="20"/>
      <c r="HS40" s="20"/>
      <c r="HT40" s="20"/>
      <c r="HU40" s="20"/>
      <c r="HV40" s="20"/>
      <c r="HW40" s="20"/>
      <c r="HX40" s="20"/>
      <c r="HY40" s="20"/>
      <c r="HZ40" s="17"/>
      <c r="IA40" s="18"/>
      <c r="IB40" s="20"/>
      <c r="IC40" s="20"/>
      <c r="ID40" s="20"/>
      <c r="IE40" s="20"/>
      <c r="IF40" s="20"/>
      <c r="IG40" s="20"/>
      <c r="IH40" s="20"/>
      <c r="II40" s="20"/>
      <c r="IJ40" s="203"/>
    </row>
    <row r="41" spans="1:244" ht="9">
      <c r="A41" s="198"/>
      <c r="B41" s="178" t="str">
        <f>Planilha!D443</f>
        <v>SUBESTAÇÃO</v>
      </c>
      <c r="C41" s="204"/>
      <c r="D41" s="9"/>
      <c r="E41" s="8">
        <f>Planilha!I475*D42</f>
        <v>0</v>
      </c>
      <c r="F41" s="8"/>
      <c r="G41" s="8"/>
      <c r="H41" s="8"/>
      <c r="I41" s="8"/>
      <c r="J41" s="8"/>
      <c r="K41" s="8"/>
      <c r="L41" s="8"/>
      <c r="M41" s="8"/>
      <c r="N41" s="9"/>
      <c r="O41" s="8">
        <f>Planilha!I475*N42</f>
        <v>39540.61</v>
      </c>
      <c r="P41" s="8"/>
      <c r="Q41" s="8"/>
      <c r="R41" s="8"/>
      <c r="S41" s="8"/>
      <c r="T41" s="8"/>
      <c r="U41" s="8"/>
      <c r="V41" s="8"/>
      <c r="W41" s="8"/>
      <c r="X41" s="9"/>
      <c r="Y41" s="8">
        <f>Planilha!I475*X42</f>
        <v>65901.01</v>
      </c>
      <c r="Z41" s="8"/>
      <c r="AA41" s="8"/>
      <c r="AB41" s="8"/>
      <c r="AC41" s="8"/>
      <c r="AD41" s="8"/>
      <c r="AE41" s="8"/>
      <c r="AF41" s="8"/>
      <c r="AG41" s="8"/>
      <c r="AH41" s="9"/>
      <c r="AI41" s="8">
        <f>Planilha!I475*AH42</f>
        <v>26360.4</v>
      </c>
      <c r="AJ41" s="8"/>
      <c r="AK41" s="8"/>
      <c r="AL41" s="8"/>
      <c r="AM41" s="8"/>
      <c r="AN41" s="8"/>
      <c r="AO41" s="8"/>
      <c r="AP41" s="8"/>
      <c r="AQ41" s="8"/>
      <c r="AR41" s="9"/>
      <c r="AS41" s="8">
        <f>Planilha!I475*AR42</f>
        <v>0</v>
      </c>
      <c r="AT41" s="8"/>
      <c r="AU41" s="8"/>
      <c r="AV41" s="8"/>
      <c r="AW41" s="8"/>
      <c r="AX41" s="8"/>
      <c r="AY41" s="8"/>
      <c r="AZ41" s="8"/>
      <c r="BA41" s="8"/>
      <c r="BB41" s="9"/>
      <c r="BC41" s="8">
        <f>Planilha!I475*BB42</f>
        <v>0</v>
      </c>
      <c r="BD41" s="8"/>
      <c r="BE41" s="8"/>
      <c r="BF41" s="8"/>
      <c r="BG41" s="8"/>
      <c r="BH41" s="8"/>
      <c r="BI41" s="8"/>
      <c r="BJ41" s="8"/>
      <c r="BK41" s="8"/>
      <c r="BL41" s="9"/>
      <c r="BM41" s="8">
        <f>Planilha!I475*BL42</f>
        <v>0</v>
      </c>
      <c r="BN41" s="8"/>
      <c r="BO41" s="8"/>
      <c r="BP41" s="8"/>
      <c r="BQ41" s="8"/>
      <c r="BR41" s="8"/>
      <c r="BS41" s="8"/>
      <c r="BT41" s="8"/>
      <c r="BU41" s="8"/>
      <c r="BV41" s="9"/>
      <c r="BW41" s="8">
        <f>Planilha!I475*BV42</f>
        <v>0</v>
      </c>
      <c r="BX41" s="8"/>
      <c r="BY41" s="8"/>
      <c r="BZ41" s="8"/>
      <c r="CA41" s="8"/>
      <c r="CB41" s="8"/>
      <c r="CC41" s="8"/>
      <c r="CD41" s="8"/>
      <c r="CE41" s="8"/>
      <c r="CF41" s="9"/>
      <c r="CG41" s="8">
        <f>Planilha!I475*CF42</f>
        <v>0</v>
      </c>
      <c r="CH41" s="8"/>
      <c r="CI41" s="8"/>
      <c r="CJ41" s="8"/>
      <c r="CK41" s="8"/>
      <c r="CL41" s="8"/>
      <c r="CM41" s="8"/>
      <c r="CN41" s="8"/>
      <c r="CO41" s="8"/>
      <c r="CP41" s="9"/>
      <c r="CQ41" s="8">
        <f>Planilha!I475*CP42</f>
        <v>0</v>
      </c>
      <c r="CR41" s="8"/>
      <c r="CS41" s="8"/>
      <c r="CT41" s="8"/>
      <c r="CU41" s="8"/>
      <c r="CV41" s="8"/>
      <c r="CW41" s="8"/>
      <c r="CX41" s="8"/>
      <c r="CY41" s="8"/>
      <c r="CZ41" s="9"/>
      <c r="DA41" s="8">
        <f>Planilha!$I475*CZ42</f>
        <v>0</v>
      </c>
      <c r="DB41" s="8"/>
      <c r="DC41" s="8"/>
      <c r="DD41" s="8"/>
      <c r="DE41" s="8"/>
      <c r="DF41" s="8"/>
      <c r="DG41" s="8"/>
      <c r="DH41" s="8"/>
      <c r="DI41" s="8"/>
      <c r="DJ41" s="9"/>
      <c r="DK41" s="8">
        <f>Planilha!$I475*DJ42</f>
        <v>0</v>
      </c>
      <c r="DL41" s="8"/>
      <c r="DM41" s="8"/>
      <c r="DN41" s="8"/>
      <c r="DO41" s="8"/>
      <c r="DP41" s="8"/>
      <c r="DQ41" s="8"/>
      <c r="DR41" s="8"/>
      <c r="DS41" s="8"/>
      <c r="DT41" s="9"/>
      <c r="DU41" s="8">
        <f>Planilha!$I475*DT42</f>
        <v>0</v>
      </c>
      <c r="DV41" s="8"/>
      <c r="DW41" s="8"/>
      <c r="DX41" s="8"/>
      <c r="DY41" s="8"/>
      <c r="DZ41" s="8"/>
      <c r="EA41" s="8"/>
      <c r="EB41" s="8"/>
      <c r="EC41" s="8"/>
      <c r="ED41" s="9"/>
      <c r="EE41" s="8">
        <f>Planilha!$I475*ED42</f>
        <v>0</v>
      </c>
      <c r="EF41" s="8"/>
      <c r="EG41" s="8"/>
      <c r="EH41" s="8"/>
      <c r="EI41" s="8"/>
      <c r="EJ41" s="8"/>
      <c r="EK41" s="8"/>
      <c r="EL41" s="8"/>
      <c r="EM41" s="8"/>
      <c r="EN41" s="9"/>
      <c r="EO41" s="8">
        <f>Planilha!$I475*EN42</f>
        <v>0</v>
      </c>
      <c r="EP41" s="8"/>
      <c r="EQ41" s="8"/>
      <c r="ER41" s="8"/>
      <c r="ES41" s="8"/>
      <c r="ET41" s="8"/>
      <c r="EU41" s="8"/>
      <c r="EV41" s="8"/>
      <c r="EW41" s="8"/>
      <c r="EX41" s="9"/>
      <c r="EY41" s="8">
        <f>Planilha!$I475*EX42</f>
        <v>0</v>
      </c>
      <c r="EZ41" s="8"/>
      <c r="FA41" s="8"/>
      <c r="FB41" s="8"/>
      <c r="FC41" s="8"/>
      <c r="FD41" s="8"/>
      <c r="FE41" s="8"/>
      <c r="FF41" s="8"/>
      <c r="FG41" s="8"/>
      <c r="FH41" s="9"/>
      <c r="FI41" s="8">
        <f>Planilha!$I475*FH42</f>
        <v>0</v>
      </c>
      <c r="FJ41" s="8"/>
      <c r="FK41" s="8"/>
      <c r="FL41" s="8"/>
      <c r="FM41" s="8"/>
      <c r="FN41" s="8"/>
      <c r="FO41" s="8"/>
      <c r="FP41" s="8"/>
      <c r="FQ41" s="8"/>
      <c r="FR41" s="9"/>
      <c r="FS41" s="8">
        <f>Planilha!$I475*FR42</f>
        <v>0</v>
      </c>
      <c r="FT41" s="8"/>
      <c r="FU41" s="8"/>
      <c r="FV41" s="8"/>
      <c r="FW41" s="8"/>
      <c r="FX41" s="8"/>
      <c r="FY41" s="8"/>
      <c r="FZ41" s="8"/>
      <c r="GA41" s="8"/>
      <c r="GB41" s="9"/>
      <c r="GC41" s="8">
        <f>Planilha!$I475*GB42</f>
        <v>0</v>
      </c>
      <c r="GD41" s="8"/>
      <c r="GE41" s="8"/>
      <c r="GF41" s="8"/>
      <c r="GG41" s="8"/>
      <c r="GH41" s="8"/>
      <c r="GI41" s="8"/>
      <c r="GJ41" s="8"/>
      <c r="GK41" s="8"/>
      <c r="GL41" s="9"/>
      <c r="GM41" s="8">
        <f>Planilha!$I475*GL42</f>
        <v>0</v>
      </c>
      <c r="GN41" s="8"/>
      <c r="GO41" s="8"/>
      <c r="GP41" s="8"/>
      <c r="GQ41" s="8"/>
      <c r="GR41" s="8"/>
      <c r="GS41" s="8"/>
      <c r="GT41" s="8"/>
      <c r="GU41" s="8"/>
      <c r="GV41" s="9"/>
      <c r="GW41" s="8">
        <f>Planilha!$I475*GV42</f>
        <v>0</v>
      </c>
      <c r="GX41" s="8"/>
      <c r="GY41" s="8"/>
      <c r="GZ41" s="8"/>
      <c r="HA41" s="8"/>
      <c r="HB41" s="8"/>
      <c r="HC41" s="8"/>
      <c r="HD41" s="8"/>
      <c r="HE41" s="8"/>
      <c r="HF41" s="9"/>
      <c r="HG41" s="8">
        <f>Planilha!$I475*HF42</f>
        <v>0</v>
      </c>
      <c r="HH41" s="8"/>
      <c r="HI41" s="8"/>
      <c r="HJ41" s="8"/>
      <c r="HK41" s="8"/>
      <c r="HL41" s="8"/>
      <c r="HM41" s="8"/>
      <c r="HN41" s="8"/>
      <c r="HO41" s="8"/>
      <c r="HP41" s="9"/>
      <c r="HQ41" s="8">
        <f>Planilha!$I475*HP42</f>
        <v>0</v>
      </c>
      <c r="HR41" s="8"/>
      <c r="HS41" s="8"/>
      <c r="HT41" s="8"/>
      <c r="HU41" s="8"/>
      <c r="HV41" s="8"/>
      <c r="HW41" s="8"/>
      <c r="HX41" s="8"/>
      <c r="HY41" s="8"/>
      <c r="HZ41" s="9"/>
      <c r="IA41" s="8">
        <f>Planilha!$I475*HZ42</f>
        <v>0</v>
      </c>
      <c r="IB41" s="8"/>
      <c r="IC41" s="8"/>
      <c r="ID41" s="8"/>
      <c r="IE41" s="8"/>
      <c r="IF41" s="8"/>
      <c r="IG41" s="8"/>
      <c r="IH41" s="8"/>
      <c r="II41" s="8"/>
      <c r="IJ41" s="200">
        <f>SUM(D41:II41)</f>
        <v>131802.02</v>
      </c>
    </row>
    <row r="42" spans="1:244" ht="9">
      <c r="A42" s="201"/>
      <c r="B42" s="206"/>
      <c r="C42" s="208"/>
      <c r="D42" s="165"/>
      <c r="E42" s="166"/>
      <c r="F42" s="166"/>
      <c r="G42" s="166"/>
      <c r="H42" s="166"/>
      <c r="I42" s="166"/>
      <c r="J42" s="166"/>
      <c r="K42" s="166"/>
      <c r="L42" s="166"/>
      <c r="M42" s="166"/>
      <c r="N42" s="165">
        <v>0.3</v>
      </c>
      <c r="O42" s="166"/>
      <c r="P42" s="166"/>
      <c r="Q42" s="166"/>
      <c r="R42" s="166"/>
      <c r="S42" s="166"/>
      <c r="T42" s="166"/>
      <c r="U42" s="166"/>
      <c r="V42" s="166"/>
      <c r="W42" s="166"/>
      <c r="X42" s="165">
        <v>0.5</v>
      </c>
      <c r="Y42" s="166"/>
      <c r="Z42" s="166"/>
      <c r="AA42" s="166"/>
      <c r="AB42" s="166"/>
      <c r="AC42" s="166"/>
      <c r="AD42" s="166"/>
      <c r="AE42" s="166"/>
      <c r="AF42" s="166"/>
      <c r="AG42" s="166"/>
      <c r="AH42" s="165">
        <v>0.2</v>
      </c>
      <c r="AI42" s="166"/>
      <c r="AJ42" s="166"/>
      <c r="AK42" s="166"/>
      <c r="AL42" s="166"/>
      <c r="AM42" s="166"/>
      <c r="AN42" s="166"/>
      <c r="AO42" s="166"/>
      <c r="AP42" s="166"/>
      <c r="AQ42" s="166"/>
      <c r="AR42" s="165">
        <v>0</v>
      </c>
      <c r="AS42" s="166"/>
      <c r="AT42" s="166"/>
      <c r="AU42" s="166"/>
      <c r="AV42" s="166"/>
      <c r="AW42" s="166"/>
      <c r="AX42" s="166"/>
      <c r="AY42" s="166"/>
      <c r="AZ42" s="166"/>
      <c r="BA42" s="166"/>
      <c r="BB42" s="165">
        <v>0</v>
      </c>
      <c r="BC42" s="166"/>
      <c r="BD42" s="166"/>
      <c r="BE42" s="166"/>
      <c r="BF42" s="166"/>
      <c r="BG42" s="166"/>
      <c r="BH42" s="166"/>
      <c r="BI42" s="166"/>
      <c r="BJ42" s="166"/>
      <c r="BK42" s="166"/>
      <c r="BL42" s="165">
        <v>0</v>
      </c>
      <c r="BM42" s="166"/>
      <c r="BN42" s="166"/>
      <c r="BO42" s="166"/>
      <c r="BP42" s="166"/>
      <c r="BQ42" s="166"/>
      <c r="BR42" s="166"/>
      <c r="BS42" s="166"/>
      <c r="BT42" s="166"/>
      <c r="BU42" s="166"/>
      <c r="BV42" s="165">
        <v>0</v>
      </c>
      <c r="BW42" s="166"/>
      <c r="BX42" s="166"/>
      <c r="BY42" s="166"/>
      <c r="BZ42" s="166"/>
      <c r="CA42" s="166"/>
      <c r="CB42" s="166"/>
      <c r="CC42" s="166"/>
      <c r="CD42" s="166"/>
      <c r="CE42" s="166"/>
      <c r="CF42" s="165">
        <v>0</v>
      </c>
      <c r="CG42" s="166"/>
      <c r="CH42" s="166"/>
      <c r="CI42" s="166"/>
      <c r="CJ42" s="166"/>
      <c r="CK42" s="166"/>
      <c r="CL42" s="166"/>
      <c r="CM42" s="166"/>
      <c r="CN42" s="166"/>
      <c r="CO42" s="166"/>
      <c r="CP42" s="165">
        <v>0</v>
      </c>
      <c r="CQ42" s="166"/>
      <c r="CR42" s="166"/>
      <c r="CS42" s="166"/>
      <c r="CT42" s="166"/>
      <c r="CU42" s="166"/>
      <c r="CV42" s="166"/>
      <c r="CW42" s="166"/>
      <c r="CX42" s="166"/>
      <c r="CY42" s="166"/>
      <c r="CZ42" s="165">
        <v>0</v>
      </c>
      <c r="DA42" s="166"/>
      <c r="DB42" s="166"/>
      <c r="DC42" s="166"/>
      <c r="DD42" s="166"/>
      <c r="DE42" s="166"/>
      <c r="DF42" s="166"/>
      <c r="DG42" s="166"/>
      <c r="DH42" s="166"/>
      <c r="DI42" s="166"/>
      <c r="DJ42" s="165">
        <v>0</v>
      </c>
      <c r="DK42" s="166"/>
      <c r="DL42" s="166"/>
      <c r="DM42" s="166"/>
      <c r="DN42" s="166"/>
      <c r="DO42" s="166"/>
      <c r="DP42" s="166"/>
      <c r="DQ42" s="166"/>
      <c r="DR42" s="166"/>
      <c r="DS42" s="166"/>
      <c r="DT42" s="165">
        <v>0</v>
      </c>
      <c r="DU42" s="166"/>
      <c r="DV42" s="166"/>
      <c r="DW42" s="166"/>
      <c r="DX42" s="166"/>
      <c r="DY42" s="166"/>
      <c r="DZ42" s="166"/>
      <c r="EA42" s="166"/>
      <c r="EB42" s="166"/>
      <c r="EC42" s="166"/>
      <c r="ED42" s="165">
        <v>0</v>
      </c>
      <c r="EE42" s="166"/>
      <c r="EF42" s="166"/>
      <c r="EG42" s="166"/>
      <c r="EH42" s="166"/>
      <c r="EI42" s="166"/>
      <c r="EJ42" s="166"/>
      <c r="EK42" s="166"/>
      <c r="EL42" s="166"/>
      <c r="EM42" s="166"/>
      <c r="EN42" s="165">
        <v>0</v>
      </c>
      <c r="EO42" s="166"/>
      <c r="EP42" s="166"/>
      <c r="EQ42" s="166"/>
      <c r="ER42" s="166"/>
      <c r="ES42" s="166"/>
      <c r="ET42" s="166"/>
      <c r="EU42" s="166"/>
      <c r="EV42" s="166"/>
      <c r="EW42" s="166"/>
      <c r="EX42" s="165">
        <v>0</v>
      </c>
      <c r="EY42" s="166"/>
      <c r="EZ42" s="166"/>
      <c r="FA42" s="166"/>
      <c r="FB42" s="166"/>
      <c r="FC42" s="166"/>
      <c r="FD42" s="166"/>
      <c r="FE42" s="166"/>
      <c r="FF42" s="166"/>
      <c r="FG42" s="166"/>
      <c r="FH42" s="165">
        <v>0</v>
      </c>
      <c r="FI42" s="166"/>
      <c r="FJ42" s="166"/>
      <c r="FK42" s="166"/>
      <c r="FL42" s="166"/>
      <c r="FM42" s="166"/>
      <c r="FN42" s="166"/>
      <c r="FO42" s="166"/>
      <c r="FP42" s="166"/>
      <c r="FQ42" s="166"/>
      <c r="FR42" s="165">
        <v>0</v>
      </c>
      <c r="FS42" s="166"/>
      <c r="FT42" s="166"/>
      <c r="FU42" s="166"/>
      <c r="FV42" s="166"/>
      <c r="FW42" s="166"/>
      <c r="FX42" s="166"/>
      <c r="FY42" s="166"/>
      <c r="FZ42" s="166"/>
      <c r="GA42" s="166"/>
      <c r="GB42" s="165">
        <v>0</v>
      </c>
      <c r="GC42" s="166"/>
      <c r="GD42" s="166"/>
      <c r="GE42" s="166"/>
      <c r="GF42" s="166"/>
      <c r="GG42" s="166"/>
      <c r="GH42" s="166"/>
      <c r="GI42" s="166"/>
      <c r="GJ42" s="166"/>
      <c r="GK42" s="166"/>
      <c r="GL42" s="165">
        <v>0</v>
      </c>
      <c r="GM42" s="166"/>
      <c r="GN42" s="166"/>
      <c r="GO42" s="166"/>
      <c r="GP42" s="166"/>
      <c r="GQ42" s="166"/>
      <c r="GR42" s="166"/>
      <c r="GS42" s="166"/>
      <c r="GT42" s="166"/>
      <c r="GU42" s="166"/>
      <c r="GV42" s="165">
        <v>0</v>
      </c>
      <c r="GW42" s="166"/>
      <c r="GX42" s="166"/>
      <c r="GY42" s="166"/>
      <c r="GZ42" s="166"/>
      <c r="HA42" s="166"/>
      <c r="HB42" s="166"/>
      <c r="HC42" s="166"/>
      <c r="HD42" s="166"/>
      <c r="HE42" s="166"/>
      <c r="HF42" s="165">
        <v>0</v>
      </c>
      <c r="HG42" s="166"/>
      <c r="HH42" s="166"/>
      <c r="HI42" s="166"/>
      <c r="HJ42" s="166"/>
      <c r="HK42" s="166"/>
      <c r="HL42" s="166"/>
      <c r="HM42" s="166"/>
      <c r="HN42" s="166"/>
      <c r="HO42" s="166"/>
      <c r="HP42" s="165">
        <v>0</v>
      </c>
      <c r="HQ42" s="166"/>
      <c r="HR42" s="166"/>
      <c r="HS42" s="166"/>
      <c r="HT42" s="166"/>
      <c r="HU42" s="166"/>
      <c r="HV42" s="166"/>
      <c r="HW42" s="166"/>
      <c r="HX42" s="166"/>
      <c r="HY42" s="166"/>
      <c r="HZ42" s="165">
        <v>0</v>
      </c>
      <c r="IA42" s="166"/>
      <c r="IB42" s="166"/>
      <c r="IC42" s="166"/>
      <c r="ID42" s="166"/>
      <c r="IE42" s="166"/>
      <c r="IF42" s="166"/>
      <c r="IG42" s="166"/>
      <c r="IH42" s="166"/>
      <c r="II42" s="166"/>
      <c r="IJ42" s="22">
        <f>IF(Planilha!I475&lt;&gt;IJ41,"VERIFIQUE","")</f>
      </c>
    </row>
    <row r="43" spans="1:244" ht="9">
      <c r="A43" s="198" t="str">
        <f>Planilha!C477</f>
        <v>09</v>
      </c>
      <c r="B43" s="178"/>
      <c r="C43" s="202"/>
      <c r="D43" s="551"/>
      <c r="E43" s="552"/>
      <c r="F43" s="552"/>
      <c r="G43" s="552"/>
      <c r="H43" s="552"/>
      <c r="I43" s="552"/>
      <c r="J43" s="552"/>
      <c r="K43" s="552"/>
      <c r="L43" s="552"/>
      <c r="M43" s="552"/>
      <c r="N43" s="551"/>
      <c r="O43" s="552"/>
      <c r="P43" s="734"/>
      <c r="Q43" s="734"/>
      <c r="R43" s="734"/>
      <c r="S43" s="734"/>
      <c r="T43" s="734"/>
      <c r="U43" s="734"/>
      <c r="V43" s="734"/>
      <c r="W43" s="734"/>
      <c r="X43" s="17"/>
      <c r="Y43" s="18"/>
      <c r="Z43" s="20"/>
      <c r="AA43" s="20"/>
      <c r="AB43" s="20"/>
      <c r="AC43" s="20"/>
      <c r="AD43" s="20"/>
      <c r="AE43" s="20"/>
      <c r="AF43" s="20"/>
      <c r="AG43" s="20"/>
      <c r="AH43" s="17"/>
      <c r="AI43" s="18"/>
      <c r="AJ43" s="20"/>
      <c r="AK43" s="20"/>
      <c r="AL43" s="20"/>
      <c r="AM43" s="20"/>
      <c r="AN43" s="20"/>
      <c r="AO43" s="20"/>
      <c r="AP43" s="20"/>
      <c r="AQ43" s="20"/>
      <c r="AR43" s="547"/>
      <c r="AS43" s="548"/>
      <c r="AT43" s="550"/>
      <c r="AU43" s="550"/>
      <c r="AV43" s="550"/>
      <c r="AW43" s="550"/>
      <c r="AX43" s="550"/>
      <c r="AY43" s="550"/>
      <c r="AZ43" s="550"/>
      <c r="BA43" s="550"/>
      <c r="BB43" s="17"/>
      <c r="BC43" s="18"/>
      <c r="BD43" s="20"/>
      <c r="BE43" s="20"/>
      <c r="BF43" s="20"/>
      <c r="BG43" s="20"/>
      <c r="BH43" s="20"/>
      <c r="BI43" s="20"/>
      <c r="BJ43" s="20"/>
      <c r="BK43" s="20"/>
      <c r="BL43" s="17"/>
      <c r="BM43" s="18"/>
      <c r="BN43" s="20"/>
      <c r="BO43" s="20"/>
      <c r="BP43" s="20"/>
      <c r="BQ43" s="20"/>
      <c r="BR43" s="20"/>
      <c r="BS43" s="20"/>
      <c r="BT43" s="20"/>
      <c r="BU43" s="20"/>
      <c r="BV43" s="17"/>
      <c r="BW43" s="18"/>
      <c r="BX43" s="20"/>
      <c r="BY43" s="20"/>
      <c r="BZ43" s="20"/>
      <c r="CA43" s="20"/>
      <c r="CB43" s="20"/>
      <c r="CC43" s="20"/>
      <c r="CD43" s="20"/>
      <c r="CE43" s="20"/>
      <c r="CF43" s="17"/>
      <c r="CG43" s="18"/>
      <c r="CH43" s="20"/>
      <c r="CI43" s="20"/>
      <c r="CJ43" s="20"/>
      <c r="CK43" s="20"/>
      <c r="CL43" s="20"/>
      <c r="CM43" s="20"/>
      <c r="CN43" s="20"/>
      <c r="CO43" s="20"/>
      <c r="CP43" s="17"/>
      <c r="CQ43" s="18"/>
      <c r="CR43" s="20"/>
      <c r="CS43" s="20"/>
      <c r="CT43" s="20"/>
      <c r="CU43" s="20"/>
      <c r="CV43" s="20"/>
      <c r="CW43" s="20"/>
      <c r="CX43" s="20"/>
      <c r="CY43" s="20"/>
      <c r="CZ43" s="17"/>
      <c r="DA43" s="18"/>
      <c r="DB43" s="20"/>
      <c r="DC43" s="20"/>
      <c r="DD43" s="20"/>
      <c r="DE43" s="20"/>
      <c r="DF43" s="20"/>
      <c r="DG43" s="20"/>
      <c r="DH43" s="20"/>
      <c r="DI43" s="20"/>
      <c r="DJ43" s="17"/>
      <c r="DK43" s="18"/>
      <c r="DL43" s="20"/>
      <c r="DM43" s="20"/>
      <c r="DN43" s="20"/>
      <c r="DO43" s="20"/>
      <c r="DP43" s="20"/>
      <c r="DQ43" s="20"/>
      <c r="DR43" s="20"/>
      <c r="DS43" s="20"/>
      <c r="DT43" s="17"/>
      <c r="DU43" s="18"/>
      <c r="DV43" s="20"/>
      <c r="DW43" s="20"/>
      <c r="DX43" s="20"/>
      <c r="DY43" s="20"/>
      <c r="DZ43" s="20"/>
      <c r="EA43" s="20"/>
      <c r="EB43" s="20"/>
      <c r="EC43" s="20"/>
      <c r="ED43" s="17"/>
      <c r="EE43" s="18"/>
      <c r="EF43" s="20"/>
      <c r="EG43" s="20"/>
      <c r="EH43" s="20"/>
      <c r="EI43" s="20"/>
      <c r="EJ43" s="20"/>
      <c r="EK43" s="20"/>
      <c r="EL43" s="20"/>
      <c r="EM43" s="20"/>
      <c r="EN43" s="17"/>
      <c r="EO43" s="18"/>
      <c r="EP43" s="20"/>
      <c r="EQ43" s="20"/>
      <c r="ER43" s="20"/>
      <c r="ES43" s="20"/>
      <c r="ET43" s="20"/>
      <c r="EU43" s="20"/>
      <c r="EV43" s="20"/>
      <c r="EW43" s="20"/>
      <c r="EX43" s="17"/>
      <c r="EY43" s="18"/>
      <c r="EZ43" s="20"/>
      <c r="FA43" s="20"/>
      <c r="FB43" s="20"/>
      <c r="FC43" s="20"/>
      <c r="FD43" s="20"/>
      <c r="FE43" s="20"/>
      <c r="FF43" s="20"/>
      <c r="FG43" s="20"/>
      <c r="FH43" s="17"/>
      <c r="FI43" s="18"/>
      <c r="FJ43" s="20"/>
      <c r="FK43" s="20"/>
      <c r="FL43" s="20"/>
      <c r="FM43" s="20"/>
      <c r="FN43" s="20"/>
      <c r="FO43" s="20"/>
      <c r="FP43" s="20"/>
      <c r="FQ43" s="20"/>
      <c r="FR43" s="17"/>
      <c r="FS43" s="18"/>
      <c r="FT43" s="20"/>
      <c r="FU43" s="20"/>
      <c r="FV43" s="20"/>
      <c r="FW43" s="20"/>
      <c r="FX43" s="20"/>
      <c r="FY43" s="20"/>
      <c r="FZ43" s="20"/>
      <c r="GA43" s="20"/>
      <c r="GB43" s="17"/>
      <c r="GC43" s="18"/>
      <c r="GD43" s="20"/>
      <c r="GE43" s="20"/>
      <c r="GF43" s="20"/>
      <c r="GG43" s="20"/>
      <c r="GH43" s="20"/>
      <c r="GI43" s="20"/>
      <c r="GJ43" s="20"/>
      <c r="GK43" s="20"/>
      <c r="GL43" s="17"/>
      <c r="GM43" s="18"/>
      <c r="GN43" s="20"/>
      <c r="GO43" s="20"/>
      <c r="GP43" s="20"/>
      <c r="GQ43" s="20"/>
      <c r="GR43" s="20"/>
      <c r="GS43" s="20"/>
      <c r="GT43" s="20"/>
      <c r="GU43" s="20"/>
      <c r="GV43" s="17"/>
      <c r="GW43" s="18"/>
      <c r="GX43" s="20"/>
      <c r="GY43" s="20"/>
      <c r="GZ43" s="20"/>
      <c r="HA43" s="20"/>
      <c r="HB43" s="20"/>
      <c r="HC43" s="20"/>
      <c r="HD43" s="20"/>
      <c r="HE43" s="20"/>
      <c r="HF43" s="17"/>
      <c r="HG43" s="18"/>
      <c r="HH43" s="20"/>
      <c r="HI43" s="20"/>
      <c r="HJ43" s="20"/>
      <c r="HK43" s="20"/>
      <c r="HL43" s="20"/>
      <c r="HM43" s="20"/>
      <c r="HN43" s="20"/>
      <c r="HO43" s="20"/>
      <c r="HP43" s="17"/>
      <c r="HQ43" s="18"/>
      <c r="HR43" s="20"/>
      <c r="HS43" s="20"/>
      <c r="HT43" s="20"/>
      <c r="HU43" s="20"/>
      <c r="HV43" s="20"/>
      <c r="HW43" s="20"/>
      <c r="HX43" s="20"/>
      <c r="HY43" s="20"/>
      <c r="HZ43" s="17"/>
      <c r="IA43" s="18"/>
      <c r="IB43" s="20"/>
      <c r="IC43" s="20"/>
      <c r="ID43" s="20"/>
      <c r="IE43" s="20"/>
      <c r="IF43" s="20"/>
      <c r="IG43" s="20"/>
      <c r="IH43" s="20"/>
      <c r="II43" s="20"/>
      <c r="IJ43" s="203"/>
    </row>
    <row r="44" spans="1:244" ht="9">
      <c r="A44" s="198"/>
      <c r="B44" s="178" t="str">
        <f>Planilha!D477</f>
        <v>LEVANTAMENTO E REGISTRO GRÁFICO - ELETRÔNICO DE "AS BUILT"</v>
      </c>
      <c r="C44" s="204"/>
      <c r="D44" s="9"/>
      <c r="E44" s="8">
        <f>Planilha!I480*D45</f>
        <v>0</v>
      </c>
      <c r="F44" s="8"/>
      <c r="G44" s="8"/>
      <c r="H44" s="8"/>
      <c r="I44" s="8"/>
      <c r="J44" s="8"/>
      <c r="K44" s="8"/>
      <c r="L44" s="8"/>
      <c r="M44" s="8"/>
      <c r="N44" s="9"/>
      <c r="O44" s="8">
        <f>Planilha!I480*N45</f>
        <v>0</v>
      </c>
      <c r="P44" s="8"/>
      <c r="Q44" s="8"/>
      <c r="R44" s="8"/>
      <c r="S44" s="8"/>
      <c r="T44" s="8"/>
      <c r="U44" s="8"/>
      <c r="V44" s="8"/>
      <c r="W44" s="8"/>
      <c r="X44" s="9"/>
      <c r="Y44" s="8">
        <f>Planilha!I480*X45</f>
        <v>0</v>
      </c>
      <c r="Z44" s="8"/>
      <c r="AA44" s="8"/>
      <c r="AB44" s="8"/>
      <c r="AC44" s="8"/>
      <c r="AD44" s="8"/>
      <c r="AE44" s="8"/>
      <c r="AF44" s="8"/>
      <c r="AG44" s="8"/>
      <c r="AH44" s="9"/>
      <c r="AI44" s="8">
        <f>Planilha!I480*AH45</f>
        <v>0</v>
      </c>
      <c r="AJ44" s="8"/>
      <c r="AK44" s="8"/>
      <c r="AL44" s="8"/>
      <c r="AM44" s="8"/>
      <c r="AN44" s="8"/>
      <c r="AO44" s="8"/>
      <c r="AP44" s="8"/>
      <c r="AQ44" s="8"/>
      <c r="AR44" s="9"/>
      <c r="AS44" s="8">
        <f>Planilha!I480*AR45</f>
        <v>7358.49</v>
      </c>
      <c r="AT44" s="8"/>
      <c r="AU44" s="8"/>
      <c r="AV44" s="8"/>
      <c r="AW44" s="8"/>
      <c r="AX44" s="8"/>
      <c r="AY44" s="8"/>
      <c r="AZ44" s="8"/>
      <c r="BA44" s="8"/>
      <c r="BB44" s="9"/>
      <c r="BC44" s="8">
        <f>Planilha!I480*BB45</f>
        <v>0</v>
      </c>
      <c r="BD44" s="8"/>
      <c r="BE44" s="8"/>
      <c r="BF44" s="8"/>
      <c r="BG44" s="8"/>
      <c r="BH44" s="8"/>
      <c r="BI44" s="8"/>
      <c r="BJ44" s="8"/>
      <c r="BK44" s="8"/>
      <c r="BL44" s="9"/>
      <c r="BM44" s="8">
        <f>Planilha!I480*BL45</f>
        <v>0</v>
      </c>
      <c r="BN44" s="8"/>
      <c r="BO44" s="8"/>
      <c r="BP44" s="8"/>
      <c r="BQ44" s="8"/>
      <c r="BR44" s="8"/>
      <c r="BS44" s="8"/>
      <c r="BT44" s="8"/>
      <c r="BU44" s="8"/>
      <c r="BV44" s="9"/>
      <c r="BW44" s="8">
        <f>Planilha!I480*BV45</f>
        <v>0</v>
      </c>
      <c r="BX44" s="8"/>
      <c r="BY44" s="8"/>
      <c r="BZ44" s="8"/>
      <c r="CA44" s="8"/>
      <c r="CB44" s="8"/>
      <c r="CC44" s="8"/>
      <c r="CD44" s="8"/>
      <c r="CE44" s="8"/>
      <c r="CF44" s="9"/>
      <c r="CG44" s="8">
        <f>Planilha!I480*CF45</f>
        <v>0</v>
      </c>
      <c r="CH44" s="8"/>
      <c r="CI44" s="8"/>
      <c r="CJ44" s="8"/>
      <c r="CK44" s="8"/>
      <c r="CL44" s="8"/>
      <c r="CM44" s="8"/>
      <c r="CN44" s="8"/>
      <c r="CO44" s="8"/>
      <c r="CP44" s="9"/>
      <c r="CQ44" s="8">
        <f>Planilha!I480*CP45</f>
        <v>0</v>
      </c>
      <c r="CR44" s="8"/>
      <c r="CS44" s="8"/>
      <c r="CT44" s="8"/>
      <c r="CU44" s="8"/>
      <c r="CV44" s="8"/>
      <c r="CW44" s="8"/>
      <c r="CX44" s="8"/>
      <c r="CY44" s="8"/>
      <c r="CZ44" s="9"/>
      <c r="DA44" s="8">
        <f>Planilha!$I480*CZ45</f>
        <v>0</v>
      </c>
      <c r="DB44" s="8"/>
      <c r="DC44" s="8"/>
      <c r="DD44" s="8"/>
      <c r="DE44" s="8"/>
      <c r="DF44" s="8"/>
      <c r="DG44" s="8"/>
      <c r="DH44" s="8"/>
      <c r="DI44" s="8"/>
      <c r="DJ44" s="9"/>
      <c r="DK44" s="8">
        <f>Planilha!$I480*DJ45</f>
        <v>0</v>
      </c>
      <c r="DL44" s="8"/>
      <c r="DM44" s="8"/>
      <c r="DN44" s="8"/>
      <c r="DO44" s="8"/>
      <c r="DP44" s="8"/>
      <c r="DQ44" s="8"/>
      <c r="DR44" s="8"/>
      <c r="DS44" s="8"/>
      <c r="DT44" s="9"/>
      <c r="DU44" s="8">
        <f>Planilha!$I480*DT45</f>
        <v>0</v>
      </c>
      <c r="DV44" s="8"/>
      <c r="DW44" s="8"/>
      <c r="DX44" s="8"/>
      <c r="DY44" s="8"/>
      <c r="DZ44" s="8"/>
      <c r="EA44" s="8"/>
      <c r="EB44" s="8"/>
      <c r="EC44" s="8"/>
      <c r="ED44" s="9"/>
      <c r="EE44" s="8">
        <f>Planilha!$I480*ED45</f>
        <v>0</v>
      </c>
      <c r="EF44" s="8"/>
      <c r="EG44" s="8"/>
      <c r="EH44" s="8"/>
      <c r="EI44" s="8"/>
      <c r="EJ44" s="8"/>
      <c r="EK44" s="8"/>
      <c r="EL44" s="8"/>
      <c r="EM44" s="8"/>
      <c r="EN44" s="9"/>
      <c r="EO44" s="8">
        <f>Planilha!$I480*EN45</f>
        <v>0</v>
      </c>
      <c r="EP44" s="8"/>
      <c r="EQ44" s="8"/>
      <c r="ER44" s="8"/>
      <c r="ES44" s="8"/>
      <c r="ET44" s="8"/>
      <c r="EU44" s="8"/>
      <c r="EV44" s="8"/>
      <c r="EW44" s="8"/>
      <c r="EX44" s="9"/>
      <c r="EY44" s="8">
        <f>Planilha!$I480*EX45</f>
        <v>0</v>
      </c>
      <c r="EZ44" s="8"/>
      <c r="FA44" s="8"/>
      <c r="FB44" s="8"/>
      <c r="FC44" s="8"/>
      <c r="FD44" s="8"/>
      <c r="FE44" s="8"/>
      <c r="FF44" s="8"/>
      <c r="FG44" s="8"/>
      <c r="FH44" s="9"/>
      <c r="FI44" s="8">
        <f>Planilha!$I480*FH45</f>
        <v>0</v>
      </c>
      <c r="FJ44" s="8"/>
      <c r="FK44" s="8"/>
      <c r="FL44" s="8"/>
      <c r="FM44" s="8"/>
      <c r="FN44" s="8"/>
      <c r="FO44" s="8"/>
      <c r="FP44" s="8"/>
      <c r="FQ44" s="8"/>
      <c r="FR44" s="9"/>
      <c r="FS44" s="8">
        <f>Planilha!$I480*FR45</f>
        <v>0</v>
      </c>
      <c r="FT44" s="8"/>
      <c r="FU44" s="8"/>
      <c r="FV44" s="8"/>
      <c r="FW44" s="8"/>
      <c r="FX44" s="8"/>
      <c r="FY44" s="8"/>
      <c r="FZ44" s="8"/>
      <c r="GA44" s="8"/>
      <c r="GB44" s="9"/>
      <c r="GC44" s="8">
        <f>Planilha!$I480*GB45</f>
        <v>0</v>
      </c>
      <c r="GD44" s="8"/>
      <c r="GE44" s="8"/>
      <c r="GF44" s="8"/>
      <c r="GG44" s="8"/>
      <c r="GH44" s="8"/>
      <c r="GI44" s="8"/>
      <c r="GJ44" s="8"/>
      <c r="GK44" s="8"/>
      <c r="GL44" s="9"/>
      <c r="GM44" s="8">
        <f>Planilha!$I480*GL45</f>
        <v>0</v>
      </c>
      <c r="GN44" s="8"/>
      <c r="GO44" s="8"/>
      <c r="GP44" s="8"/>
      <c r="GQ44" s="8"/>
      <c r="GR44" s="8"/>
      <c r="GS44" s="8"/>
      <c r="GT44" s="8"/>
      <c r="GU44" s="8"/>
      <c r="GV44" s="9"/>
      <c r="GW44" s="8">
        <f>Planilha!$I480*GV45</f>
        <v>0</v>
      </c>
      <c r="GX44" s="8"/>
      <c r="GY44" s="8"/>
      <c r="GZ44" s="8"/>
      <c r="HA44" s="8"/>
      <c r="HB44" s="8"/>
      <c r="HC44" s="8"/>
      <c r="HD44" s="8"/>
      <c r="HE44" s="8"/>
      <c r="HF44" s="9"/>
      <c r="HG44" s="8">
        <f>Planilha!$I480*HF45</f>
        <v>0</v>
      </c>
      <c r="HH44" s="8"/>
      <c r="HI44" s="8"/>
      <c r="HJ44" s="8"/>
      <c r="HK44" s="8"/>
      <c r="HL44" s="8"/>
      <c r="HM44" s="8"/>
      <c r="HN44" s="8"/>
      <c r="HO44" s="8"/>
      <c r="HP44" s="9"/>
      <c r="HQ44" s="8">
        <f>Planilha!$I480*HP45</f>
        <v>0</v>
      </c>
      <c r="HR44" s="8"/>
      <c r="HS44" s="8"/>
      <c r="HT44" s="8"/>
      <c r="HU44" s="8"/>
      <c r="HV44" s="8"/>
      <c r="HW44" s="8"/>
      <c r="HX44" s="8"/>
      <c r="HY44" s="8"/>
      <c r="HZ44" s="9"/>
      <c r="IA44" s="8">
        <f>Planilha!$I480*HZ45</f>
        <v>0</v>
      </c>
      <c r="IB44" s="8"/>
      <c r="IC44" s="8"/>
      <c r="ID44" s="8"/>
      <c r="IE44" s="8"/>
      <c r="IF44" s="8"/>
      <c r="IG44" s="8"/>
      <c r="IH44" s="8"/>
      <c r="II44" s="8"/>
      <c r="IJ44" s="200">
        <f>SUM(D44:II44)</f>
        <v>7358.49</v>
      </c>
    </row>
    <row r="45" spans="1:244" ht="9">
      <c r="A45" s="201"/>
      <c r="B45" s="206"/>
      <c r="C45" s="208"/>
      <c r="D45" s="165">
        <v>0</v>
      </c>
      <c r="E45" s="166"/>
      <c r="F45" s="166"/>
      <c r="G45" s="166"/>
      <c r="H45" s="166"/>
      <c r="I45" s="166"/>
      <c r="J45" s="166"/>
      <c r="K45" s="166"/>
      <c r="L45" s="166"/>
      <c r="M45" s="166"/>
      <c r="N45" s="165">
        <v>0</v>
      </c>
      <c r="O45" s="166"/>
      <c r="P45" s="166"/>
      <c r="Q45" s="166"/>
      <c r="R45" s="166"/>
      <c r="S45" s="166"/>
      <c r="T45" s="166"/>
      <c r="U45" s="166"/>
      <c r="V45" s="166"/>
      <c r="W45" s="166"/>
      <c r="X45" s="165">
        <v>0</v>
      </c>
      <c r="Y45" s="166"/>
      <c r="Z45" s="166"/>
      <c r="AA45" s="166"/>
      <c r="AB45" s="166"/>
      <c r="AC45" s="166"/>
      <c r="AD45" s="166"/>
      <c r="AE45" s="166"/>
      <c r="AF45" s="166"/>
      <c r="AG45" s="166"/>
      <c r="AH45" s="165">
        <v>0</v>
      </c>
      <c r="AI45" s="166"/>
      <c r="AJ45" s="166"/>
      <c r="AK45" s="166"/>
      <c r="AL45" s="166"/>
      <c r="AM45" s="166"/>
      <c r="AN45" s="166"/>
      <c r="AO45" s="166"/>
      <c r="AP45" s="166"/>
      <c r="AQ45" s="166"/>
      <c r="AR45" s="165">
        <v>1</v>
      </c>
      <c r="AS45" s="166"/>
      <c r="AT45" s="166"/>
      <c r="AU45" s="166"/>
      <c r="AV45" s="166"/>
      <c r="AW45" s="166"/>
      <c r="AX45" s="166"/>
      <c r="AY45" s="166"/>
      <c r="AZ45" s="166"/>
      <c r="BA45" s="166"/>
      <c r="BB45" s="165">
        <v>0</v>
      </c>
      <c r="BC45" s="166"/>
      <c r="BD45" s="166"/>
      <c r="BE45" s="166"/>
      <c r="BF45" s="166"/>
      <c r="BG45" s="166"/>
      <c r="BH45" s="166"/>
      <c r="BI45" s="166"/>
      <c r="BJ45" s="166"/>
      <c r="BK45" s="166"/>
      <c r="BL45" s="165">
        <v>0</v>
      </c>
      <c r="BM45" s="166"/>
      <c r="BN45" s="166"/>
      <c r="BO45" s="166"/>
      <c r="BP45" s="166"/>
      <c r="BQ45" s="166"/>
      <c r="BR45" s="166"/>
      <c r="BS45" s="166"/>
      <c r="BT45" s="166"/>
      <c r="BU45" s="166"/>
      <c r="BV45" s="165">
        <v>0</v>
      </c>
      <c r="BW45" s="166"/>
      <c r="BX45" s="166"/>
      <c r="BY45" s="166"/>
      <c r="BZ45" s="166"/>
      <c r="CA45" s="166"/>
      <c r="CB45" s="166"/>
      <c r="CC45" s="166"/>
      <c r="CD45" s="166"/>
      <c r="CE45" s="166"/>
      <c r="CF45" s="165">
        <v>0</v>
      </c>
      <c r="CG45" s="166"/>
      <c r="CH45" s="166"/>
      <c r="CI45" s="166"/>
      <c r="CJ45" s="166"/>
      <c r="CK45" s="166"/>
      <c r="CL45" s="166"/>
      <c r="CM45" s="166"/>
      <c r="CN45" s="166"/>
      <c r="CO45" s="166"/>
      <c r="CP45" s="165">
        <v>0</v>
      </c>
      <c r="CQ45" s="166"/>
      <c r="CR45" s="166"/>
      <c r="CS45" s="166"/>
      <c r="CT45" s="166"/>
      <c r="CU45" s="166"/>
      <c r="CV45" s="166"/>
      <c r="CW45" s="166"/>
      <c r="CX45" s="166"/>
      <c r="CY45" s="166"/>
      <c r="CZ45" s="165">
        <v>0</v>
      </c>
      <c r="DA45" s="166"/>
      <c r="DB45" s="166"/>
      <c r="DC45" s="166"/>
      <c r="DD45" s="166"/>
      <c r="DE45" s="166"/>
      <c r="DF45" s="166"/>
      <c r="DG45" s="166"/>
      <c r="DH45" s="166"/>
      <c r="DI45" s="166"/>
      <c r="DJ45" s="165">
        <v>0</v>
      </c>
      <c r="DK45" s="166"/>
      <c r="DL45" s="166"/>
      <c r="DM45" s="166"/>
      <c r="DN45" s="166"/>
      <c r="DO45" s="166"/>
      <c r="DP45" s="166"/>
      <c r="DQ45" s="166"/>
      <c r="DR45" s="166"/>
      <c r="DS45" s="166"/>
      <c r="DT45" s="165">
        <v>0</v>
      </c>
      <c r="DU45" s="166"/>
      <c r="DV45" s="166"/>
      <c r="DW45" s="166"/>
      <c r="DX45" s="166"/>
      <c r="DY45" s="166"/>
      <c r="DZ45" s="166"/>
      <c r="EA45" s="166"/>
      <c r="EB45" s="166"/>
      <c r="EC45" s="166"/>
      <c r="ED45" s="165">
        <v>0</v>
      </c>
      <c r="EE45" s="166"/>
      <c r="EF45" s="166"/>
      <c r="EG45" s="166"/>
      <c r="EH45" s="166"/>
      <c r="EI45" s="166"/>
      <c r="EJ45" s="166"/>
      <c r="EK45" s="166"/>
      <c r="EL45" s="166"/>
      <c r="EM45" s="166"/>
      <c r="EN45" s="165">
        <v>0</v>
      </c>
      <c r="EO45" s="166"/>
      <c r="EP45" s="166"/>
      <c r="EQ45" s="166"/>
      <c r="ER45" s="166"/>
      <c r="ES45" s="166"/>
      <c r="ET45" s="166"/>
      <c r="EU45" s="166"/>
      <c r="EV45" s="166"/>
      <c r="EW45" s="166"/>
      <c r="EX45" s="165">
        <v>0</v>
      </c>
      <c r="EY45" s="166"/>
      <c r="EZ45" s="166"/>
      <c r="FA45" s="166"/>
      <c r="FB45" s="166"/>
      <c r="FC45" s="166"/>
      <c r="FD45" s="166"/>
      <c r="FE45" s="166"/>
      <c r="FF45" s="166"/>
      <c r="FG45" s="166"/>
      <c r="FH45" s="165">
        <v>0</v>
      </c>
      <c r="FI45" s="166"/>
      <c r="FJ45" s="166"/>
      <c r="FK45" s="166"/>
      <c r="FL45" s="166"/>
      <c r="FM45" s="166"/>
      <c r="FN45" s="166"/>
      <c r="FO45" s="166"/>
      <c r="FP45" s="166"/>
      <c r="FQ45" s="166"/>
      <c r="FR45" s="165">
        <v>0</v>
      </c>
      <c r="FS45" s="166"/>
      <c r="FT45" s="166"/>
      <c r="FU45" s="166"/>
      <c r="FV45" s="166"/>
      <c r="FW45" s="166"/>
      <c r="FX45" s="166"/>
      <c r="FY45" s="166"/>
      <c r="FZ45" s="166"/>
      <c r="GA45" s="166"/>
      <c r="GB45" s="165">
        <v>0</v>
      </c>
      <c r="GC45" s="166"/>
      <c r="GD45" s="166"/>
      <c r="GE45" s="166"/>
      <c r="GF45" s="166"/>
      <c r="GG45" s="166"/>
      <c r="GH45" s="166"/>
      <c r="GI45" s="166"/>
      <c r="GJ45" s="166"/>
      <c r="GK45" s="166"/>
      <c r="GL45" s="165">
        <v>0</v>
      </c>
      <c r="GM45" s="166"/>
      <c r="GN45" s="166"/>
      <c r="GO45" s="166"/>
      <c r="GP45" s="166"/>
      <c r="GQ45" s="166"/>
      <c r="GR45" s="166"/>
      <c r="GS45" s="166"/>
      <c r="GT45" s="166"/>
      <c r="GU45" s="166"/>
      <c r="GV45" s="165">
        <v>0</v>
      </c>
      <c r="GW45" s="166"/>
      <c r="GX45" s="166"/>
      <c r="GY45" s="166"/>
      <c r="GZ45" s="166"/>
      <c r="HA45" s="166"/>
      <c r="HB45" s="166"/>
      <c r="HC45" s="166"/>
      <c r="HD45" s="166"/>
      <c r="HE45" s="166"/>
      <c r="HF45" s="165">
        <v>0</v>
      </c>
      <c r="HG45" s="166"/>
      <c r="HH45" s="166"/>
      <c r="HI45" s="166"/>
      <c r="HJ45" s="166"/>
      <c r="HK45" s="166"/>
      <c r="HL45" s="166"/>
      <c r="HM45" s="166"/>
      <c r="HN45" s="166"/>
      <c r="HO45" s="166"/>
      <c r="HP45" s="165">
        <v>0</v>
      </c>
      <c r="HQ45" s="166"/>
      <c r="HR45" s="166"/>
      <c r="HS45" s="166"/>
      <c r="HT45" s="166"/>
      <c r="HU45" s="166"/>
      <c r="HV45" s="166"/>
      <c r="HW45" s="166"/>
      <c r="HX45" s="166"/>
      <c r="HY45" s="166"/>
      <c r="HZ45" s="165">
        <v>0</v>
      </c>
      <c r="IA45" s="166"/>
      <c r="IB45" s="166"/>
      <c r="IC45" s="166"/>
      <c r="ID45" s="166"/>
      <c r="IE45" s="166"/>
      <c r="IF45" s="166"/>
      <c r="IG45" s="166"/>
      <c r="IH45" s="166"/>
      <c r="II45" s="166"/>
      <c r="IJ45" s="22">
        <f>IF(Planilha!I480&lt;&gt;IJ44,"VERIFIQUE","")</f>
      </c>
    </row>
    <row r="46" spans="1:244" ht="9">
      <c r="A46" s="198" t="str">
        <f>Planilha!C482</f>
        <v>10</v>
      </c>
      <c r="B46" s="178"/>
      <c r="C46" s="202"/>
      <c r="D46" s="547"/>
      <c r="E46" s="548"/>
      <c r="F46" s="548"/>
      <c r="G46" s="548"/>
      <c r="H46" s="548"/>
      <c r="I46" s="548"/>
      <c r="J46" s="548"/>
      <c r="K46" s="548"/>
      <c r="L46" s="548"/>
      <c r="M46" s="548"/>
      <c r="N46" s="547"/>
      <c r="O46" s="548"/>
      <c r="P46" s="549"/>
      <c r="Q46" s="549"/>
      <c r="R46" s="549"/>
      <c r="S46" s="549"/>
      <c r="T46" s="549"/>
      <c r="U46" s="549"/>
      <c r="V46" s="549"/>
      <c r="W46" s="549"/>
      <c r="X46" s="547"/>
      <c r="Y46" s="548"/>
      <c r="Z46" s="550"/>
      <c r="AA46" s="550"/>
      <c r="AB46" s="550"/>
      <c r="AC46" s="550"/>
      <c r="AD46" s="550"/>
      <c r="AE46" s="550"/>
      <c r="AF46" s="550"/>
      <c r="AG46" s="550"/>
      <c r="AH46" s="547"/>
      <c r="AI46" s="548"/>
      <c r="AJ46" s="550"/>
      <c r="AK46" s="550"/>
      <c r="AL46" s="550"/>
      <c r="AM46" s="550"/>
      <c r="AN46" s="550"/>
      <c r="AO46" s="550"/>
      <c r="AP46" s="550"/>
      <c r="AQ46" s="550"/>
      <c r="AR46" s="547"/>
      <c r="AS46" s="548"/>
      <c r="AT46" s="550"/>
      <c r="AU46" s="550"/>
      <c r="AV46" s="550"/>
      <c r="AW46" s="550"/>
      <c r="AX46" s="550"/>
      <c r="AY46" s="550"/>
      <c r="AZ46" s="550"/>
      <c r="BA46" s="550"/>
      <c r="BB46" s="17"/>
      <c r="BC46" s="18"/>
      <c r="BD46" s="20"/>
      <c r="BE46" s="20"/>
      <c r="BF46" s="20"/>
      <c r="BG46" s="20"/>
      <c r="BH46" s="20"/>
      <c r="BI46" s="20"/>
      <c r="BJ46" s="20"/>
      <c r="BK46" s="20"/>
      <c r="BL46" s="17"/>
      <c r="BM46" s="18"/>
      <c r="BN46" s="20"/>
      <c r="BO46" s="20"/>
      <c r="BP46" s="20"/>
      <c r="BQ46" s="20"/>
      <c r="BR46" s="20"/>
      <c r="BS46" s="20"/>
      <c r="BT46" s="20"/>
      <c r="BU46" s="20"/>
      <c r="BV46" s="17"/>
      <c r="BW46" s="18"/>
      <c r="BX46" s="20"/>
      <c r="BY46" s="20"/>
      <c r="BZ46" s="20"/>
      <c r="CA46" s="20"/>
      <c r="CB46" s="20"/>
      <c r="CC46" s="20"/>
      <c r="CD46" s="20"/>
      <c r="CE46" s="20"/>
      <c r="CF46" s="17"/>
      <c r="CG46" s="18"/>
      <c r="CH46" s="20"/>
      <c r="CI46" s="20"/>
      <c r="CJ46" s="20"/>
      <c r="CK46" s="20"/>
      <c r="CL46" s="20"/>
      <c r="CM46" s="20"/>
      <c r="CN46" s="20"/>
      <c r="CO46" s="20"/>
      <c r="CP46" s="17"/>
      <c r="CQ46" s="18"/>
      <c r="CR46" s="20"/>
      <c r="CS46" s="20"/>
      <c r="CT46" s="20"/>
      <c r="CU46" s="20"/>
      <c r="CV46" s="20"/>
      <c r="CW46" s="20"/>
      <c r="CX46" s="20"/>
      <c r="CY46" s="20"/>
      <c r="CZ46" s="17"/>
      <c r="DA46" s="18"/>
      <c r="DB46" s="20"/>
      <c r="DC46" s="20"/>
      <c r="DD46" s="20"/>
      <c r="DE46" s="20"/>
      <c r="DF46" s="20"/>
      <c r="DG46" s="20"/>
      <c r="DH46" s="20"/>
      <c r="DI46" s="20"/>
      <c r="DJ46" s="17"/>
      <c r="DK46" s="18"/>
      <c r="DL46" s="20"/>
      <c r="DM46" s="20"/>
      <c r="DN46" s="20"/>
      <c r="DO46" s="20"/>
      <c r="DP46" s="20"/>
      <c r="DQ46" s="20"/>
      <c r="DR46" s="20"/>
      <c r="DS46" s="20"/>
      <c r="DT46" s="17"/>
      <c r="DU46" s="18"/>
      <c r="DV46" s="20"/>
      <c r="DW46" s="20"/>
      <c r="DX46" s="20"/>
      <c r="DY46" s="20"/>
      <c r="DZ46" s="20"/>
      <c r="EA46" s="20"/>
      <c r="EB46" s="20"/>
      <c r="EC46" s="20"/>
      <c r="ED46" s="17"/>
      <c r="EE46" s="18"/>
      <c r="EF46" s="20"/>
      <c r="EG46" s="20"/>
      <c r="EH46" s="20"/>
      <c r="EI46" s="20"/>
      <c r="EJ46" s="20"/>
      <c r="EK46" s="20"/>
      <c r="EL46" s="20"/>
      <c r="EM46" s="20"/>
      <c r="EN46" s="17"/>
      <c r="EO46" s="18"/>
      <c r="EP46" s="20"/>
      <c r="EQ46" s="20"/>
      <c r="ER46" s="20"/>
      <c r="ES46" s="20"/>
      <c r="ET46" s="20"/>
      <c r="EU46" s="20"/>
      <c r="EV46" s="20"/>
      <c r="EW46" s="20"/>
      <c r="EX46" s="17"/>
      <c r="EY46" s="18"/>
      <c r="EZ46" s="20"/>
      <c r="FA46" s="20"/>
      <c r="FB46" s="20"/>
      <c r="FC46" s="20"/>
      <c r="FD46" s="20"/>
      <c r="FE46" s="20"/>
      <c r="FF46" s="20"/>
      <c r="FG46" s="20"/>
      <c r="FH46" s="17"/>
      <c r="FI46" s="18"/>
      <c r="FJ46" s="20"/>
      <c r="FK46" s="20"/>
      <c r="FL46" s="20"/>
      <c r="FM46" s="20"/>
      <c r="FN46" s="20"/>
      <c r="FO46" s="20"/>
      <c r="FP46" s="20"/>
      <c r="FQ46" s="20"/>
      <c r="FR46" s="17"/>
      <c r="FS46" s="18"/>
      <c r="FT46" s="20"/>
      <c r="FU46" s="20"/>
      <c r="FV46" s="20"/>
      <c r="FW46" s="20"/>
      <c r="FX46" s="20"/>
      <c r="FY46" s="20"/>
      <c r="FZ46" s="20"/>
      <c r="GA46" s="20"/>
      <c r="GB46" s="17"/>
      <c r="GC46" s="18"/>
      <c r="GD46" s="20"/>
      <c r="GE46" s="20"/>
      <c r="GF46" s="20"/>
      <c r="GG46" s="20"/>
      <c r="GH46" s="20"/>
      <c r="GI46" s="20"/>
      <c r="GJ46" s="20"/>
      <c r="GK46" s="20"/>
      <c r="GL46" s="17"/>
      <c r="GM46" s="18"/>
      <c r="GN46" s="20"/>
      <c r="GO46" s="20"/>
      <c r="GP46" s="20"/>
      <c r="GQ46" s="20"/>
      <c r="GR46" s="20"/>
      <c r="GS46" s="20"/>
      <c r="GT46" s="20"/>
      <c r="GU46" s="20"/>
      <c r="GV46" s="17"/>
      <c r="GW46" s="18"/>
      <c r="GX46" s="20"/>
      <c r="GY46" s="20"/>
      <c r="GZ46" s="20"/>
      <c r="HA46" s="20"/>
      <c r="HB46" s="20"/>
      <c r="HC46" s="20"/>
      <c r="HD46" s="20"/>
      <c r="HE46" s="20"/>
      <c r="HF46" s="17"/>
      <c r="HG46" s="18"/>
      <c r="HH46" s="20"/>
      <c r="HI46" s="20"/>
      <c r="HJ46" s="20"/>
      <c r="HK46" s="20"/>
      <c r="HL46" s="20"/>
      <c r="HM46" s="20"/>
      <c r="HN46" s="20"/>
      <c r="HO46" s="20"/>
      <c r="HP46" s="17"/>
      <c r="HQ46" s="18"/>
      <c r="HR46" s="20"/>
      <c r="HS46" s="20"/>
      <c r="HT46" s="20"/>
      <c r="HU46" s="20"/>
      <c r="HV46" s="20"/>
      <c r="HW46" s="20"/>
      <c r="HX46" s="20"/>
      <c r="HY46" s="20"/>
      <c r="HZ46" s="17"/>
      <c r="IA46" s="18"/>
      <c r="IB46" s="20"/>
      <c r="IC46" s="20"/>
      <c r="ID46" s="20"/>
      <c r="IE46" s="20"/>
      <c r="IF46" s="20"/>
      <c r="IG46" s="20"/>
      <c r="IH46" s="20"/>
      <c r="II46" s="20"/>
      <c r="IJ46" s="203"/>
    </row>
    <row r="47" spans="1:244" ht="9">
      <c r="A47" s="198"/>
      <c r="B47" s="178" t="str">
        <f>Planilha!D482</f>
        <v>LIMPEZA</v>
      </c>
      <c r="C47" s="204"/>
      <c r="D47" s="9"/>
      <c r="E47" s="8">
        <f>Planilha!I484*D48</f>
        <v>191.42</v>
      </c>
      <c r="F47" s="8"/>
      <c r="G47" s="8"/>
      <c r="H47" s="8"/>
      <c r="I47" s="8"/>
      <c r="J47" s="8"/>
      <c r="K47" s="8"/>
      <c r="L47" s="8"/>
      <c r="M47" s="8"/>
      <c r="N47" s="9"/>
      <c r="O47" s="8">
        <f>Planilha!I484*N48</f>
        <v>1457.35</v>
      </c>
      <c r="P47" s="8"/>
      <c r="Q47" s="8"/>
      <c r="R47" s="8"/>
      <c r="S47" s="8"/>
      <c r="T47" s="8"/>
      <c r="U47" s="8"/>
      <c r="V47" s="8"/>
      <c r="W47" s="8"/>
      <c r="X47" s="9"/>
      <c r="Y47" s="8">
        <f>Planilha!I484*X48</f>
        <v>2703.1</v>
      </c>
      <c r="Z47" s="8"/>
      <c r="AA47" s="8"/>
      <c r="AB47" s="8"/>
      <c r="AC47" s="8"/>
      <c r="AD47" s="8"/>
      <c r="AE47" s="8"/>
      <c r="AF47" s="8"/>
      <c r="AG47" s="8"/>
      <c r="AH47" s="9"/>
      <c r="AI47" s="8">
        <f>Planilha!I484*AH48</f>
        <v>2399.74</v>
      </c>
      <c r="AJ47" s="8"/>
      <c r="AK47" s="8"/>
      <c r="AL47" s="8"/>
      <c r="AM47" s="8"/>
      <c r="AN47" s="8"/>
      <c r="AO47" s="8"/>
      <c r="AP47" s="8"/>
      <c r="AQ47" s="8"/>
      <c r="AR47" s="9"/>
      <c r="AS47" s="8">
        <f>Planilha!I484*AR48</f>
        <v>173.44</v>
      </c>
      <c r="AT47" s="8"/>
      <c r="AU47" s="8"/>
      <c r="AV47" s="8"/>
      <c r="AW47" s="8"/>
      <c r="AX47" s="8"/>
      <c r="AY47" s="8"/>
      <c r="AZ47" s="8"/>
      <c r="BA47" s="8"/>
      <c r="BB47" s="9"/>
      <c r="BC47" s="8">
        <f>Planilha!I484*BB48</f>
        <v>0</v>
      </c>
      <c r="BD47" s="8"/>
      <c r="BE47" s="8"/>
      <c r="BF47" s="8"/>
      <c r="BG47" s="8"/>
      <c r="BH47" s="8"/>
      <c r="BI47" s="8"/>
      <c r="BJ47" s="8"/>
      <c r="BK47" s="8"/>
      <c r="BL47" s="9"/>
      <c r="BM47" s="8">
        <f>Planilha!I484*BL48</f>
        <v>0</v>
      </c>
      <c r="BN47" s="8"/>
      <c r="BO47" s="8"/>
      <c r="BP47" s="8"/>
      <c r="BQ47" s="8"/>
      <c r="BR47" s="8"/>
      <c r="BS47" s="8"/>
      <c r="BT47" s="8"/>
      <c r="BU47" s="8"/>
      <c r="BV47" s="9"/>
      <c r="BW47" s="8">
        <f>Planilha!I484*BV48</f>
        <v>0</v>
      </c>
      <c r="BX47" s="8"/>
      <c r="BY47" s="8"/>
      <c r="BZ47" s="8"/>
      <c r="CA47" s="8"/>
      <c r="CB47" s="8"/>
      <c r="CC47" s="8"/>
      <c r="CD47" s="8"/>
      <c r="CE47" s="8"/>
      <c r="CF47" s="9"/>
      <c r="CG47" s="8">
        <f>Planilha!I484*CF48</f>
        <v>0</v>
      </c>
      <c r="CH47" s="8"/>
      <c r="CI47" s="8"/>
      <c r="CJ47" s="8"/>
      <c r="CK47" s="8"/>
      <c r="CL47" s="8"/>
      <c r="CM47" s="8"/>
      <c r="CN47" s="8"/>
      <c r="CO47" s="8"/>
      <c r="CP47" s="9"/>
      <c r="CQ47" s="8">
        <f>Planilha!I484*CP48</f>
        <v>0</v>
      </c>
      <c r="CR47" s="8"/>
      <c r="CS47" s="8"/>
      <c r="CT47" s="8"/>
      <c r="CU47" s="8"/>
      <c r="CV47" s="8"/>
      <c r="CW47" s="8"/>
      <c r="CX47" s="8"/>
      <c r="CY47" s="8"/>
      <c r="CZ47" s="9"/>
      <c r="DA47" s="8">
        <f>Planilha!$I484*CZ48</f>
        <v>0</v>
      </c>
      <c r="DB47" s="8"/>
      <c r="DC47" s="8"/>
      <c r="DD47" s="8"/>
      <c r="DE47" s="8"/>
      <c r="DF47" s="8"/>
      <c r="DG47" s="8"/>
      <c r="DH47" s="8"/>
      <c r="DI47" s="8"/>
      <c r="DJ47" s="9"/>
      <c r="DK47" s="8">
        <f>Planilha!$I484*DJ48</f>
        <v>0</v>
      </c>
      <c r="DL47" s="8"/>
      <c r="DM47" s="8"/>
      <c r="DN47" s="8"/>
      <c r="DO47" s="8"/>
      <c r="DP47" s="8"/>
      <c r="DQ47" s="8"/>
      <c r="DR47" s="8"/>
      <c r="DS47" s="8"/>
      <c r="DT47" s="9"/>
      <c r="DU47" s="8">
        <f>Planilha!$I484*DT48</f>
        <v>0</v>
      </c>
      <c r="DV47" s="8"/>
      <c r="DW47" s="8"/>
      <c r="DX47" s="8"/>
      <c r="DY47" s="8"/>
      <c r="DZ47" s="8"/>
      <c r="EA47" s="8"/>
      <c r="EB47" s="8"/>
      <c r="EC47" s="8"/>
      <c r="ED47" s="9"/>
      <c r="EE47" s="8">
        <f>Planilha!$I484*ED48</f>
        <v>0</v>
      </c>
      <c r="EF47" s="8"/>
      <c r="EG47" s="8"/>
      <c r="EH47" s="8"/>
      <c r="EI47" s="8"/>
      <c r="EJ47" s="8"/>
      <c r="EK47" s="8"/>
      <c r="EL47" s="8"/>
      <c r="EM47" s="8"/>
      <c r="EN47" s="9"/>
      <c r="EO47" s="8">
        <f>Planilha!$I484*EN48</f>
        <v>0</v>
      </c>
      <c r="EP47" s="8"/>
      <c r="EQ47" s="8"/>
      <c r="ER47" s="8"/>
      <c r="ES47" s="8"/>
      <c r="ET47" s="8"/>
      <c r="EU47" s="8"/>
      <c r="EV47" s="8"/>
      <c r="EW47" s="8"/>
      <c r="EX47" s="9"/>
      <c r="EY47" s="8">
        <f>Planilha!$I484*EX48</f>
        <v>0</v>
      </c>
      <c r="EZ47" s="8"/>
      <c r="FA47" s="8"/>
      <c r="FB47" s="8"/>
      <c r="FC47" s="8"/>
      <c r="FD47" s="8"/>
      <c r="FE47" s="8"/>
      <c r="FF47" s="8"/>
      <c r="FG47" s="8"/>
      <c r="FH47" s="9"/>
      <c r="FI47" s="8">
        <f>Planilha!$I484*FH48</f>
        <v>0</v>
      </c>
      <c r="FJ47" s="8"/>
      <c r="FK47" s="8"/>
      <c r="FL47" s="8"/>
      <c r="FM47" s="8"/>
      <c r="FN47" s="8"/>
      <c r="FO47" s="8"/>
      <c r="FP47" s="8"/>
      <c r="FQ47" s="8"/>
      <c r="FR47" s="9"/>
      <c r="FS47" s="8">
        <f>Planilha!$I484*FR48</f>
        <v>0</v>
      </c>
      <c r="FT47" s="8"/>
      <c r="FU47" s="8"/>
      <c r="FV47" s="8"/>
      <c r="FW47" s="8"/>
      <c r="FX47" s="8"/>
      <c r="FY47" s="8"/>
      <c r="FZ47" s="8"/>
      <c r="GA47" s="8"/>
      <c r="GB47" s="9"/>
      <c r="GC47" s="8">
        <f>Planilha!$I484*GB48</f>
        <v>0</v>
      </c>
      <c r="GD47" s="8"/>
      <c r="GE47" s="8"/>
      <c r="GF47" s="8"/>
      <c r="GG47" s="8"/>
      <c r="GH47" s="8"/>
      <c r="GI47" s="8"/>
      <c r="GJ47" s="8"/>
      <c r="GK47" s="8"/>
      <c r="GL47" s="9"/>
      <c r="GM47" s="8">
        <f>Planilha!$I484*GL48</f>
        <v>0</v>
      </c>
      <c r="GN47" s="8"/>
      <c r="GO47" s="8"/>
      <c r="GP47" s="8"/>
      <c r="GQ47" s="8"/>
      <c r="GR47" s="8"/>
      <c r="GS47" s="8"/>
      <c r="GT47" s="8"/>
      <c r="GU47" s="8"/>
      <c r="GV47" s="9"/>
      <c r="GW47" s="8">
        <f>Planilha!$I484*GV48</f>
        <v>0</v>
      </c>
      <c r="GX47" s="8"/>
      <c r="GY47" s="8"/>
      <c r="GZ47" s="8"/>
      <c r="HA47" s="8"/>
      <c r="HB47" s="8"/>
      <c r="HC47" s="8"/>
      <c r="HD47" s="8"/>
      <c r="HE47" s="8"/>
      <c r="HF47" s="9"/>
      <c r="HG47" s="8">
        <f>Planilha!$I484*HF48</f>
        <v>0</v>
      </c>
      <c r="HH47" s="8"/>
      <c r="HI47" s="8"/>
      <c r="HJ47" s="8"/>
      <c r="HK47" s="8"/>
      <c r="HL47" s="8"/>
      <c r="HM47" s="8"/>
      <c r="HN47" s="8"/>
      <c r="HO47" s="8"/>
      <c r="HP47" s="9"/>
      <c r="HQ47" s="8">
        <f>Planilha!$I484*HP48</f>
        <v>0</v>
      </c>
      <c r="HR47" s="8"/>
      <c r="HS47" s="8"/>
      <c r="HT47" s="8"/>
      <c r="HU47" s="8"/>
      <c r="HV47" s="8"/>
      <c r="HW47" s="8"/>
      <c r="HX47" s="8"/>
      <c r="HY47" s="8"/>
      <c r="HZ47" s="9"/>
      <c r="IA47" s="8">
        <f>Planilha!$I484*HZ48</f>
        <v>0</v>
      </c>
      <c r="IB47" s="8"/>
      <c r="IC47" s="8"/>
      <c r="ID47" s="8"/>
      <c r="IE47" s="8"/>
      <c r="IF47" s="8"/>
      <c r="IG47" s="8"/>
      <c r="IH47" s="8"/>
      <c r="II47" s="8"/>
      <c r="IJ47" s="200">
        <f>SUM(D47:AS47)</f>
        <v>6925.05</v>
      </c>
    </row>
    <row r="48" spans="1:244" ht="9">
      <c r="A48" s="201"/>
      <c r="B48" s="206"/>
      <c r="C48" s="208"/>
      <c r="D48" s="949">
        <f>D66</f>
        <v>0.027642</v>
      </c>
      <c r="E48" s="950"/>
      <c r="F48" s="950"/>
      <c r="G48" s="950"/>
      <c r="H48" s="950"/>
      <c r="I48" s="950"/>
      <c r="J48" s="950"/>
      <c r="K48" s="950"/>
      <c r="L48" s="950"/>
      <c r="M48" s="950"/>
      <c r="N48" s="949">
        <f>N66</f>
        <v>0.210446</v>
      </c>
      <c r="O48" s="950"/>
      <c r="P48" s="950"/>
      <c r="Q48" s="950"/>
      <c r="R48" s="950"/>
      <c r="S48" s="950"/>
      <c r="T48" s="950"/>
      <c r="U48" s="950"/>
      <c r="V48" s="950"/>
      <c r="W48" s="950"/>
      <c r="X48" s="949">
        <f>X66</f>
        <v>0.390336</v>
      </c>
      <c r="Y48" s="950"/>
      <c r="Z48" s="950"/>
      <c r="AA48" s="950"/>
      <c r="AB48" s="950"/>
      <c r="AC48" s="950"/>
      <c r="AD48" s="950"/>
      <c r="AE48" s="950"/>
      <c r="AF48" s="950"/>
      <c r="AG48" s="950"/>
      <c r="AH48" s="949">
        <f>AH66</f>
        <v>0.34653</v>
      </c>
      <c r="AI48" s="950"/>
      <c r="AJ48" s="950"/>
      <c r="AK48" s="950"/>
      <c r="AL48" s="950"/>
      <c r="AM48" s="950"/>
      <c r="AN48" s="950"/>
      <c r="AO48" s="950"/>
      <c r="AP48" s="950"/>
      <c r="AQ48" s="950"/>
      <c r="AR48" s="949">
        <f>AR66</f>
        <v>0.025045</v>
      </c>
      <c r="AS48" s="950"/>
      <c r="AT48" s="950"/>
      <c r="AU48" s="950"/>
      <c r="AV48" s="950"/>
      <c r="AW48" s="950"/>
      <c r="AX48" s="166"/>
      <c r="AY48" s="166"/>
      <c r="AZ48" s="166"/>
      <c r="BA48" s="166"/>
      <c r="BB48" s="165">
        <v>0</v>
      </c>
      <c r="BC48" s="166"/>
      <c r="BD48" s="166"/>
      <c r="BE48" s="166"/>
      <c r="BF48" s="166"/>
      <c r="BG48" s="166"/>
      <c r="BH48" s="166"/>
      <c r="BI48" s="166"/>
      <c r="BJ48" s="166"/>
      <c r="BK48" s="166"/>
      <c r="BL48" s="165">
        <v>0</v>
      </c>
      <c r="BM48" s="166"/>
      <c r="BN48" s="166"/>
      <c r="BO48" s="166"/>
      <c r="BP48" s="166"/>
      <c r="BQ48" s="166"/>
      <c r="BR48" s="166"/>
      <c r="BS48" s="166"/>
      <c r="BT48" s="166"/>
      <c r="BU48" s="166"/>
      <c r="BV48" s="165">
        <v>0</v>
      </c>
      <c r="BW48" s="166"/>
      <c r="BX48" s="166"/>
      <c r="BY48" s="166"/>
      <c r="BZ48" s="166"/>
      <c r="CA48" s="166"/>
      <c r="CB48" s="166"/>
      <c r="CC48" s="166"/>
      <c r="CD48" s="166"/>
      <c r="CE48" s="166"/>
      <c r="CF48" s="165">
        <v>0</v>
      </c>
      <c r="CG48" s="166"/>
      <c r="CH48" s="166"/>
      <c r="CI48" s="166"/>
      <c r="CJ48" s="166"/>
      <c r="CK48" s="166"/>
      <c r="CL48" s="166"/>
      <c r="CM48" s="166"/>
      <c r="CN48" s="166"/>
      <c r="CO48" s="166"/>
      <c r="CP48" s="165">
        <v>0</v>
      </c>
      <c r="CQ48" s="166"/>
      <c r="CR48" s="166"/>
      <c r="CS48" s="166"/>
      <c r="CT48" s="166"/>
      <c r="CU48" s="166"/>
      <c r="CV48" s="166"/>
      <c r="CW48" s="166"/>
      <c r="CX48" s="166"/>
      <c r="CY48" s="166"/>
      <c r="CZ48" s="165">
        <v>0</v>
      </c>
      <c r="DA48" s="166"/>
      <c r="DB48" s="166"/>
      <c r="DC48" s="166"/>
      <c r="DD48" s="166"/>
      <c r="DE48" s="166"/>
      <c r="DF48" s="166"/>
      <c r="DG48" s="166"/>
      <c r="DH48" s="166"/>
      <c r="DI48" s="166"/>
      <c r="DJ48" s="165">
        <v>0</v>
      </c>
      <c r="DK48" s="166"/>
      <c r="DL48" s="166"/>
      <c r="DM48" s="166"/>
      <c r="DN48" s="166"/>
      <c r="DO48" s="166"/>
      <c r="DP48" s="166"/>
      <c r="DQ48" s="166"/>
      <c r="DR48" s="166"/>
      <c r="DS48" s="166"/>
      <c r="DT48" s="165">
        <v>0</v>
      </c>
      <c r="DU48" s="166"/>
      <c r="DV48" s="166"/>
      <c r="DW48" s="166"/>
      <c r="DX48" s="166"/>
      <c r="DY48" s="166"/>
      <c r="DZ48" s="166"/>
      <c r="EA48" s="166"/>
      <c r="EB48" s="166"/>
      <c r="EC48" s="166"/>
      <c r="ED48" s="165">
        <v>0</v>
      </c>
      <c r="EE48" s="166"/>
      <c r="EF48" s="166"/>
      <c r="EG48" s="166"/>
      <c r="EH48" s="166"/>
      <c r="EI48" s="166"/>
      <c r="EJ48" s="166"/>
      <c r="EK48" s="166"/>
      <c r="EL48" s="166"/>
      <c r="EM48" s="166"/>
      <c r="EN48" s="165">
        <v>0</v>
      </c>
      <c r="EO48" s="166"/>
      <c r="EP48" s="166"/>
      <c r="EQ48" s="166"/>
      <c r="ER48" s="166"/>
      <c r="ES48" s="166"/>
      <c r="ET48" s="166"/>
      <c r="EU48" s="166"/>
      <c r="EV48" s="166"/>
      <c r="EW48" s="166"/>
      <c r="EX48" s="165">
        <v>0</v>
      </c>
      <c r="EY48" s="166"/>
      <c r="EZ48" s="166"/>
      <c r="FA48" s="166"/>
      <c r="FB48" s="166"/>
      <c r="FC48" s="166"/>
      <c r="FD48" s="166"/>
      <c r="FE48" s="166"/>
      <c r="FF48" s="166"/>
      <c r="FG48" s="166"/>
      <c r="FH48" s="165">
        <v>0</v>
      </c>
      <c r="FI48" s="166"/>
      <c r="FJ48" s="166"/>
      <c r="FK48" s="166"/>
      <c r="FL48" s="166"/>
      <c r="FM48" s="166"/>
      <c r="FN48" s="166"/>
      <c r="FO48" s="166"/>
      <c r="FP48" s="166"/>
      <c r="FQ48" s="166"/>
      <c r="FR48" s="165">
        <v>0</v>
      </c>
      <c r="FS48" s="166"/>
      <c r="FT48" s="166"/>
      <c r="FU48" s="166"/>
      <c r="FV48" s="166"/>
      <c r="FW48" s="166"/>
      <c r="FX48" s="166"/>
      <c r="FY48" s="166"/>
      <c r="FZ48" s="166"/>
      <c r="GA48" s="166"/>
      <c r="GB48" s="165">
        <v>0</v>
      </c>
      <c r="GC48" s="166"/>
      <c r="GD48" s="166"/>
      <c r="GE48" s="166"/>
      <c r="GF48" s="166"/>
      <c r="GG48" s="166"/>
      <c r="GH48" s="166"/>
      <c r="GI48" s="166"/>
      <c r="GJ48" s="166"/>
      <c r="GK48" s="166"/>
      <c r="GL48" s="165">
        <v>0</v>
      </c>
      <c r="GM48" s="166"/>
      <c r="GN48" s="166"/>
      <c r="GO48" s="166"/>
      <c r="GP48" s="166"/>
      <c r="GQ48" s="166"/>
      <c r="GR48" s="166"/>
      <c r="GS48" s="166"/>
      <c r="GT48" s="166"/>
      <c r="GU48" s="166"/>
      <c r="GV48" s="165">
        <v>0</v>
      </c>
      <c r="GW48" s="166"/>
      <c r="GX48" s="166"/>
      <c r="GY48" s="166"/>
      <c r="GZ48" s="166"/>
      <c r="HA48" s="166"/>
      <c r="HB48" s="166"/>
      <c r="HC48" s="166"/>
      <c r="HD48" s="166"/>
      <c r="HE48" s="166"/>
      <c r="HF48" s="165">
        <v>0</v>
      </c>
      <c r="HG48" s="166"/>
      <c r="HH48" s="166"/>
      <c r="HI48" s="166"/>
      <c r="HJ48" s="166"/>
      <c r="HK48" s="166"/>
      <c r="HL48" s="166"/>
      <c r="HM48" s="166"/>
      <c r="HN48" s="166"/>
      <c r="HO48" s="166"/>
      <c r="HP48" s="165">
        <v>0</v>
      </c>
      <c r="HQ48" s="166"/>
      <c r="HR48" s="166"/>
      <c r="HS48" s="166"/>
      <c r="HT48" s="166"/>
      <c r="HU48" s="166"/>
      <c r="HV48" s="166"/>
      <c r="HW48" s="166"/>
      <c r="HX48" s="166"/>
      <c r="HY48" s="166"/>
      <c r="HZ48" s="165">
        <v>0</v>
      </c>
      <c r="IA48" s="166"/>
      <c r="IB48" s="166"/>
      <c r="IC48" s="166"/>
      <c r="ID48" s="166"/>
      <c r="IE48" s="166"/>
      <c r="IF48" s="166"/>
      <c r="IG48" s="166"/>
      <c r="IH48" s="166"/>
      <c r="II48" s="166"/>
      <c r="IJ48" s="22">
        <f>IF(Planilha!I484&lt;&gt;IJ47,"VERIFIQUE","")</f>
      </c>
    </row>
    <row r="49" spans="1:244" ht="9">
      <c r="A49" s="198" t="str">
        <f>Planilha!C486</f>
        <v>11</v>
      </c>
      <c r="B49" s="178"/>
      <c r="C49" s="202"/>
      <c r="D49" s="17"/>
      <c r="E49" s="18"/>
      <c r="F49" s="552"/>
      <c r="G49" s="552"/>
      <c r="H49" s="552"/>
      <c r="I49" s="552"/>
      <c r="J49" s="552"/>
      <c r="K49" s="552"/>
      <c r="L49" s="552"/>
      <c r="M49" s="552"/>
      <c r="N49" s="551"/>
      <c r="O49" s="552"/>
      <c r="P49" s="734"/>
      <c r="Q49" s="734"/>
      <c r="R49" s="734"/>
      <c r="S49" s="734"/>
      <c r="T49" s="734"/>
      <c r="U49" s="734"/>
      <c r="V49" s="734"/>
      <c r="W49" s="734"/>
      <c r="X49" s="551"/>
      <c r="Y49" s="552"/>
      <c r="Z49" s="735"/>
      <c r="AA49" s="735"/>
      <c r="AB49" s="735"/>
      <c r="AC49" s="20"/>
      <c r="AD49" s="20"/>
      <c r="AE49" s="20"/>
      <c r="AF49" s="20"/>
      <c r="AG49" s="20"/>
      <c r="AH49" s="17"/>
      <c r="AI49" s="18"/>
      <c r="AJ49" s="20"/>
      <c r="AK49" s="20"/>
      <c r="AL49" s="20"/>
      <c r="AM49" s="20"/>
      <c r="AN49" s="20"/>
      <c r="AO49" s="20"/>
      <c r="AP49" s="20"/>
      <c r="AQ49" s="20"/>
      <c r="AR49" s="17"/>
      <c r="AS49" s="18"/>
      <c r="AT49" s="20"/>
      <c r="AU49" s="20"/>
      <c r="AV49" s="20"/>
      <c r="AW49" s="20"/>
      <c r="AX49" s="20"/>
      <c r="AY49" s="20"/>
      <c r="AZ49" s="550"/>
      <c r="BA49" s="550"/>
      <c r="BB49" s="17"/>
      <c r="BC49" s="18"/>
      <c r="BD49" s="20"/>
      <c r="BE49" s="20"/>
      <c r="BF49" s="20"/>
      <c r="BG49" s="20"/>
      <c r="BH49" s="20"/>
      <c r="BI49" s="20"/>
      <c r="BJ49" s="20"/>
      <c r="BK49" s="20"/>
      <c r="BL49" s="17"/>
      <c r="BM49" s="18"/>
      <c r="BN49" s="20"/>
      <c r="BO49" s="20"/>
      <c r="BP49" s="20"/>
      <c r="BQ49" s="20"/>
      <c r="BR49" s="20"/>
      <c r="BS49" s="20"/>
      <c r="BT49" s="20"/>
      <c r="BU49" s="20"/>
      <c r="BV49" s="17"/>
      <c r="BW49" s="18"/>
      <c r="BX49" s="20"/>
      <c r="BY49" s="20"/>
      <c r="BZ49" s="20"/>
      <c r="CA49" s="20"/>
      <c r="CB49" s="20"/>
      <c r="CC49" s="20"/>
      <c r="CD49" s="20"/>
      <c r="CE49" s="20"/>
      <c r="CF49" s="17"/>
      <c r="CG49" s="18"/>
      <c r="CH49" s="20"/>
      <c r="CI49" s="20"/>
      <c r="CJ49" s="20"/>
      <c r="CK49" s="20"/>
      <c r="CL49" s="20"/>
      <c r="CM49" s="20"/>
      <c r="CN49" s="20"/>
      <c r="CO49" s="20"/>
      <c r="CP49" s="17"/>
      <c r="CQ49" s="18"/>
      <c r="CR49" s="20"/>
      <c r="CS49" s="20"/>
      <c r="CT49" s="20"/>
      <c r="CU49" s="20"/>
      <c r="CV49" s="20"/>
      <c r="CW49" s="20"/>
      <c r="CX49" s="20"/>
      <c r="CY49" s="20"/>
      <c r="CZ49" s="17"/>
      <c r="DA49" s="18"/>
      <c r="DB49" s="20"/>
      <c r="DC49" s="20"/>
      <c r="DD49" s="20"/>
      <c r="DE49" s="20"/>
      <c r="DF49" s="20"/>
      <c r="DG49" s="20"/>
      <c r="DH49" s="20"/>
      <c r="DI49" s="20"/>
      <c r="DJ49" s="17"/>
      <c r="DK49" s="18"/>
      <c r="DL49" s="20"/>
      <c r="DM49" s="20"/>
      <c r="DN49" s="20"/>
      <c r="DO49" s="20"/>
      <c r="DP49" s="20"/>
      <c r="DQ49" s="20"/>
      <c r="DR49" s="20"/>
      <c r="DS49" s="20"/>
      <c r="DT49" s="17"/>
      <c r="DU49" s="18"/>
      <c r="DV49" s="20"/>
      <c r="DW49" s="20"/>
      <c r="DX49" s="20"/>
      <c r="DY49" s="20"/>
      <c r="DZ49" s="20"/>
      <c r="EA49" s="20"/>
      <c r="EB49" s="20"/>
      <c r="EC49" s="20"/>
      <c r="ED49" s="17"/>
      <c r="EE49" s="18"/>
      <c r="EF49" s="20"/>
      <c r="EG49" s="20"/>
      <c r="EH49" s="20"/>
      <c r="EI49" s="20"/>
      <c r="EJ49" s="20"/>
      <c r="EK49" s="20"/>
      <c r="EL49" s="20"/>
      <c r="EM49" s="20"/>
      <c r="EN49" s="17"/>
      <c r="EO49" s="18"/>
      <c r="EP49" s="20"/>
      <c r="EQ49" s="20"/>
      <c r="ER49" s="20"/>
      <c r="ES49" s="20"/>
      <c r="ET49" s="20"/>
      <c r="EU49" s="20"/>
      <c r="EV49" s="20"/>
      <c r="EW49" s="20"/>
      <c r="EX49" s="17"/>
      <c r="EY49" s="18"/>
      <c r="EZ49" s="20"/>
      <c r="FA49" s="20"/>
      <c r="FB49" s="20"/>
      <c r="FC49" s="20"/>
      <c r="FD49" s="20"/>
      <c r="FE49" s="20"/>
      <c r="FF49" s="20"/>
      <c r="FG49" s="20"/>
      <c r="FH49" s="17"/>
      <c r="FI49" s="18"/>
      <c r="FJ49" s="20"/>
      <c r="FK49" s="20"/>
      <c r="FL49" s="20"/>
      <c r="FM49" s="20"/>
      <c r="FN49" s="20"/>
      <c r="FO49" s="20"/>
      <c r="FP49" s="20"/>
      <c r="FQ49" s="20"/>
      <c r="FR49" s="17"/>
      <c r="FS49" s="18"/>
      <c r="FT49" s="20"/>
      <c r="FU49" s="20"/>
      <c r="FV49" s="20"/>
      <c r="FW49" s="20"/>
      <c r="FX49" s="20"/>
      <c r="FY49" s="20"/>
      <c r="FZ49" s="20"/>
      <c r="GA49" s="20"/>
      <c r="GB49" s="17"/>
      <c r="GC49" s="18"/>
      <c r="GD49" s="20"/>
      <c r="GE49" s="20"/>
      <c r="GF49" s="20"/>
      <c r="GG49" s="20"/>
      <c r="GH49" s="20"/>
      <c r="GI49" s="20"/>
      <c r="GJ49" s="20"/>
      <c r="GK49" s="20"/>
      <c r="GL49" s="17"/>
      <c r="GM49" s="18"/>
      <c r="GN49" s="20"/>
      <c r="GO49" s="20"/>
      <c r="GP49" s="20"/>
      <c r="GQ49" s="20"/>
      <c r="GR49" s="20"/>
      <c r="GS49" s="20"/>
      <c r="GT49" s="20"/>
      <c r="GU49" s="20"/>
      <c r="GV49" s="17"/>
      <c r="GW49" s="18"/>
      <c r="GX49" s="20"/>
      <c r="GY49" s="20"/>
      <c r="GZ49" s="20"/>
      <c r="HA49" s="20"/>
      <c r="HB49" s="20"/>
      <c r="HC49" s="20"/>
      <c r="HD49" s="20"/>
      <c r="HE49" s="20"/>
      <c r="HF49" s="17"/>
      <c r="HG49" s="18"/>
      <c r="HH49" s="20"/>
      <c r="HI49" s="20"/>
      <c r="HJ49" s="20"/>
      <c r="HK49" s="20"/>
      <c r="HL49" s="20"/>
      <c r="HM49" s="20"/>
      <c r="HN49" s="20"/>
      <c r="HO49" s="20"/>
      <c r="HP49" s="17"/>
      <c r="HQ49" s="18"/>
      <c r="HR49" s="20"/>
      <c r="HS49" s="20"/>
      <c r="HT49" s="20"/>
      <c r="HU49" s="20"/>
      <c r="HV49" s="20"/>
      <c r="HW49" s="20"/>
      <c r="HX49" s="20"/>
      <c r="HY49" s="20"/>
      <c r="HZ49" s="17"/>
      <c r="IA49" s="18"/>
      <c r="IB49" s="20"/>
      <c r="IC49" s="20"/>
      <c r="ID49" s="20"/>
      <c r="IE49" s="20"/>
      <c r="IF49" s="20"/>
      <c r="IG49" s="20"/>
      <c r="IH49" s="20"/>
      <c r="II49" s="20"/>
      <c r="IJ49" s="203"/>
    </row>
    <row r="50" spans="1:244" ht="9">
      <c r="A50" s="198"/>
      <c r="B50" s="178" t="str">
        <f>Planilha!D486</f>
        <v>DESMOBILIZAÇÃO</v>
      </c>
      <c r="C50" s="204"/>
      <c r="D50" s="9"/>
      <c r="E50" s="8">
        <f>Planilha!I489*D51</f>
        <v>0</v>
      </c>
      <c r="F50" s="8"/>
      <c r="G50" s="8"/>
      <c r="H50" s="8"/>
      <c r="I50" s="8"/>
      <c r="J50" s="8"/>
      <c r="K50" s="8"/>
      <c r="L50" s="8"/>
      <c r="M50" s="8"/>
      <c r="N50" s="9"/>
      <c r="O50" s="8">
        <f>Planilha!I489*N51</f>
        <v>0</v>
      </c>
      <c r="P50" s="8"/>
      <c r="Q50" s="8"/>
      <c r="R50" s="8"/>
      <c r="S50" s="8"/>
      <c r="T50" s="8"/>
      <c r="U50" s="8"/>
      <c r="V50" s="8"/>
      <c r="W50" s="8"/>
      <c r="X50" s="9"/>
      <c r="Y50" s="8">
        <f>Planilha!I489*X51</f>
        <v>0</v>
      </c>
      <c r="Z50" s="8"/>
      <c r="AA50" s="8"/>
      <c r="AB50" s="8"/>
      <c r="AC50" s="8"/>
      <c r="AD50" s="8"/>
      <c r="AE50" s="8"/>
      <c r="AF50" s="8"/>
      <c r="AG50" s="8"/>
      <c r="AH50" s="9"/>
      <c r="AI50" s="8">
        <f>Planilha!I489*AH51</f>
        <v>0</v>
      </c>
      <c r="AJ50" s="8"/>
      <c r="AK50" s="8"/>
      <c r="AL50" s="8"/>
      <c r="AM50" s="8"/>
      <c r="AN50" s="8"/>
      <c r="AO50" s="8"/>
      <c r="AP50" s="8"/>
      <c r="AQ50" s="8"/>
      <c r="AR50" s="9"/>
      <c r="AS50" s="8">
        <f>Planilha!I489*AR51</f>
        <v>1274.04</v>
      </c>
      <c r="AT50" s="8"/>
      <c r="AU50" s="8"/>
      <c r="AV50" s="8"/>
      <c r="AW50" s="8"/>
      <c r="AX50" s="8"/>
      <c r="AY50" s="8"/>
      <c r="AZ50" s="8"/>
      <c r="BA50" s="8"/>
      <c r="BB50" s="9"/>
      <c r="BC50" s="8">
        <f>Planilha!I489*BB51</f>
        <v>0</v>
      </c>
      <c r="BD50" s="8"/>
      <c r="BE50" s="8"/>
      <c r="BF50" s="8"/>
      <c r="BG50" s="8"/>
      <c r="BH50" s="8"/>
      <c r="BI50" s="8"/>
      <c r="BJ50" s="8"/>
      <c r="BK50" s="8"/>
      <c r="BL50" s="9"/>
      <c r="BM50" s="8">
        <f>Planilha!I489*BL51</f>
        <v>0</v>
      </c>
      <c r="BN50" s="8"/>
      <c r="BO50" s="8"/>
      <c r="BP50" s="8"/>
      <c r="BQ50" s="8"/>
      <c r="BR50" s="8"/>
      <c r="BS50" s="8"/>
      <c r="BT50" s="8"/>
      <c r="BU50" s="8"/>
      <c r="BV50" s="9"/>
      <c r="BW50" s="8">
        <f>Planilha!I489*BV51</f>
        <v>0</v>
      </c>
      <c r="BX50" s="8"/>
      <c r="BY50" s="8"/>
      <c r="BZ50" s="8"/>
      <c r="CA50" s="8"/>
      <c r="CB50" s="8"/>
      <c r="CC50" s="8"/>
      <c r="CD50" s="8"/>
      <c r="CE50" s="8"/>
      <c r="CF50" s="9"/>
      <c r="CG50" s="8">
        <f>Planilha!I489*CF51</f>
        <v>0</v>
      </c>
      <c r="CH50" s="8"/>
      <c r="CI50" s="8"/>
      <c r="CJ50" s="8"/>
      <c r="CK50" s="8"/>
      <c r="CL50" s="8"/>
      <c r="CM50" s="8"/>
      <c r="CN50" s="8"/>
      <c r="CO50" s="8"/>
      <c r="CP50" s="9"/>
      <c r="CQ50" s="8">
        <f>Planilha!I489*CP51</f>
        <v>0</v>
      </c>
      <c r="CR50" s="8"/>
      <c r="CS50" s="8"/>
      <c r="CT50" s="8"/>
      <c r="CU50" s="8"/>
      <c r="CV50" s="8"/>
      <c r="CW50" s="8"/>
      <c r="CX50" s="8"/>
      <c r="CY50" s="8"/>
      <c r="CZ50" s="9"/>
      <c r="DA50" s="8">
        <f>Planilha!$I489*CZ51</f>
        <v>0</v>
      </c>
      <c r="DB50" s="8"/>
      <c r="DC50" s="8"/>
      <c r="DD50" s="8"/>
      <c r="DE50" s="8"/>
      <c r="DF50" s="8"/>
      <c r="DG50" s="8"/>
      <c r="DH50" s="8"/>
      <c r="DI50" s="8"/>
      <c r="DJ50" s="9"/>
      <c r="DK50" s="8">
        <f>Planilha!$I489*DJ51</f>
        <v>0</v>
      </c>
      <c r="DL50" s="8"/>
      <c r="DM50" s="8"/>
      <c r="DN50" s="8"/>
      <c r="DO50" s="8"/>
      <c r="DP50" s="8"/>
      <c r="DQ50" s="8"/>
      <c r="DR50" s="8"/>
      <c r="DS50" s="8"/>
      <c r="DT50" s="9"/>
      <c r="DU50" s="8">
        <f>Planilha!$I489*DT51</f>
        <v>0</v>
      </c>
      <c r="DV50" s="8"/>
      <c r="DW50" s="8"/>
      <c r="DX50" s="8"/>
      <c r="DY50" s="8"/>
      <c r="DZ50" s="8"/>
      <c r="EA50" s="8"/>
      <c r="EB50" s="8"/>
      <c r="EC50" s="8"/>
      <c r="ED50" s="9"/>
      <c r="EE50" s="8">
        <f>Planilha!$I489*ED51</f>
        <v>0</v>
      </c>
      <c r="EF50" s="8"/>
      <c r="EG50" s="8"/>
      <c r="EH50" s="8"/>
      <c r="EI50" s="8"/>
      <c r="EJ50" s="8"/>
      <c r="EK50" s="8"/>
      <c r="EL50" s="8"/>
      <c r="EM50" s="8"/>
      <c r="EN50" s="9"/>
      <c r="EO50" s="8">
        <f>Planilha!$I489*EN51</f>
        <v>0</v>
      </c>
      <c r="EP50" s="8"/>
      <c r="EQ50" s="8"/>
      <c r="ER50" s="8"/>
      <c r="ES50" s="8"/>
      <c r="ET50" s="8"/>
      <c r="EU50" s="8"/>
      <c r="EV50" s="8"/>
      <c r="EW50" s="8"/>
      <c r="EX50" s="9"/>
      <c r="EY50" s="8">
        <f>Planilha!$I489*EX51</f>
        <v>0</v>
      </c>
      <c r="EZ50" s="8"/>
      <c r="FA50" s="8"/>
      <c r="FB50" s="8"/>
      <c r="FC50" s="8"/>
      <c r="FD50" s="8"/>
      <c r="FE50" s="8"/>
      <c r="FF50" s="8"/>
      <c r="FG50" s="8"/>
      <c r="FH50" s="9"/>
      <c r="FI50" s="8">
        <f>Planilha!$I489*FH51</f>
        <v>0</v>
      </c>
      <c r="FJ50" s="8"/>
      <c r="FK50" s="8"/>
      <c r="FL50" s="8"/>
      <c r="FM50" s="8"/>
      <c r="FN50" s="8"/>
      <c r="FO50" s="8"/>
      <c r="FP50" s="8"/>
      <c r="FQ50" s="8"/>
      <c r="FR50" s="9"/>
      <c r="FS50" s="8">
        <f>Planilha!$I489*FR51</f>
        <v>0</v>
      </c>
      <c r="FT50" s="8"/>
      <c r="FU50" s="8"/>
      <c r="FV50" s="8"/>
      <c r="FW50" s="8"/>
      <c r="FX50" s="8"/>
      <c r="FY50" s="8"/>
      <c r="FZ50" s="8"/>
      <c r="GA50" s="8"/>
      <c r="GB50" s="9"/>
      <c r="GC50" s="8">
        <f>Planilha!$I489*GB51</f>
        <v>0</v>
      </c>
      <c r="GD50" s="8"/>
      <c r="GE50" s="8"/>
      <c r="GF50" s="8"/>
      <c r="GG50" s="8"/>
      <c r="GH50" s="8"/>
      <c r="GI50" s="8"/>
      <c r="GJ50" s="8"/>
      <c r="GK50" s="8"/>
      <c r="GL50" s="9"/>
      <c r="GM50" s="8">
        <f>Planilha!$I489*GL51</f>
        <v>0</v>
      </c>
      <c r="GN50" s="8"/>
      <c r="GO50" s="8"/>
      <c r="GP50" s="8"/>
      <c r="GQ50" s="8"/>
      <c r="GR50" s="8"/>
      <c r="GS50" s="8"/>
      <c r="GT50" s="8"/>
      <c r="GU50" s="8"/>
      <c r="GV50" s="9"/>
      <c r="GW50" s="8">
        <f>Planilha!$I489*GV51</f>
        <v>0</v>
      </c>
      <c r="GX50" s="8"/>
      <c r="GY50" s="8"/>
      <c r="GZ50" s="8"/>
      <c r="HA50" s="8"/>
      <c r="HB50" s="8"/>
      <c r="HC50" s="8"/>
      <c r="HD50" s="8"/>
      <c r="HE50" s="8"/>
      <c r="HF50" s="9"/>
      <c r="HG50" s="8">
        <f>Planilha!$I489*HF51</f>
        <v>0</v>
      </c>
      <c r="HH50" s="8"/>
      <c r="HI50" s="8"/>
      <c r="HJ50" s="8"/>
      <c r="HK50" s="8"/>
      <c r="HL50" s="8"/>
      <c r="HM50" s="8"/>
      <c r="HN50" s="8"/>
      <c r="HO50" s="8"/>
      <c r="HP50" s="9"/>
      <c r="HQ50" s="8">
        <f>Planilha!$I489*HP51</f>
        <v>0</v>
      </c>
      <c r="HR50" s="8"/>
      <c r="HS50" s="8"/>
      <c r="HT50" s="8"/>
      <c r="HU50" s="8"/>
      <c r="HV50" s="8"/>
      <c r="HW50" s="8"/>
      <c r="HX50" s="8"/>
      <c r="HY50" s="8"/>
      <c r="HZ50" s="9"/>
      <c r="IA50" s="8">
        <f>Planilha!$I489*HZ51</f>
        <v>0</v>
      </c>
      <c r="IB50" s="8"/>
      <c r="IC50" s="8"/>
      <c r="ID50" s="8"/>
      <c r="IE50" s="8"/>
      <c r="IF50" s="8"/>
      <c r="IG50" s="8"/>
      <c r="IH50" s="8"/>
      <c r="II50" s="8"/>
      <c r="IJ50" s="200">
        <f>SUM(D50:II50)</f>
        <v>1274.04</v>
      </c>
    </row>
    <row r="51" spans="1:244" ht="9">
      <c r="A51" s="201"/>
      <c r="B51" s="206"/>
      <c r="C51" s="208"/>
      <c r="D51" s="165">
        <v>0</v>
      </c>
      <c r="E51" s="166"/>
      <c r="F51" s="166"/>
      <c r="G51" s="166"/>
      <c r="H51" s="166"/>
      <c r="I51" s="166"/>
      <c r="J51" s="166"/>
      <c r="K51" s="166"/>
      <c r="L51" s="166"/>
      <c r="M51" s="166"/>
      <c r="N51" s="165">
        <v>0</v>
      </c>
      <c r="O51" s="166"/>
      <c r="P51" s="166"/>
      <c r="Q51" s="166"/>
      <c r="R51" s="166"/>
      <c r="S51" s="166"/>
      <c r="T51" s="166"/>
      <c r="U51" s="166"/>
      <c r="V51" s="166"/>
      <c r="W51" s="166"/>
      <c r="X51" s="165">
        <v>0</v>
      </c>
      <c r="Y51" s="166"/>
      <c r="Z51" s="166"/>
      <c r="AA51" s="166"/>
      <c r="AB51" s="166"/>
      <c r="AC51" s="166"/>
      <c r="AD51" s="166"/>
      <c r="AE51" s="166"/>
      <c r="AF51" s="166"/>
      <c r="AG51" s="166"/>
      <c r="AH51" s="165">
        <v>0</v>
      </c>
      <c r="AI51" s="166"/>
      <c r="AJ51" s="166"/>
      <c r="AK51" s="166"/>
      <c r="AL51" s="166"/>
      <c r="AM51" s="166"/>
      <c r="AN51" s="166"/>
      <c r="AO51" s="166"/>
      <c r="AP51" s="166"/>
      <c r="AQ51" s="166"/>
      <c r="AR51" s="165">
        <v>1</v>
      </c>
      <c r="AS51" s="166"/>
      <c r="AT51" s="166"/>
      <c r="AU51" s="166"/>
      <c r="AV51" s="166"/>
      <c r="AW51" s="166"/>
      <c r="AX51" s="166"/>
      <c r="AY51" s="166"/>
      <c r="AZ51" s="166"/>
      <c r="BA51" s="166"/>
      <c r="BB51" s="165">
        <v>0</v>
      </c>
      <c r="BC51" s="166"/>
      <c r="BD51" s="166"/>
      <c r="BE51" s="166"/>
      <c r="BF51" s="166"/>
      <c r="BG51" s="166"/>
      <c r="BH51" s="166"/>
      <c r="BI51" s="166"/>
      <c r="BJ51" s="166"/>
      <c r="BK51" s="166"/>
      <c r="BL51" s="165">
        <v>0</v>
      </c>
      <c r="BM51" s="166"/>
      <c r="BN51" s="166"/>
      <c r="BO51" s="166"/>
      <c r="BP51" s="166"/>
      <c r="BQ51" s="166"/>
      <c r="BR51" s="166"/>
      <c r="BS51" s="166"/>
      <c r="BT51" s="166"/>
      <c r="BU51" s="166"/>
      <c r="BV51" s="165">
        <v>0</v>
      </c>
      <c r="BW51" s="166"/>
      <c r="BX51" s="166"/>
      <c r="BY51" s="166"/>
      <c r="BZ51" s="166"/>
      <c r="CA51" s="166"/>
      <c r="CB51" s="166"/>
      <c r="CC51" s="166"/>
      <c r="CD51" s="166"/>
      <c r="CE51" s="166"/>
      <c r="CF51" s="165">
        <v>0</v>
      </c>
      <c r="CG51" s="166"/>
      <c r="CH51" s="166"/>
      <c r="CI51" s="166"/>
      <c r="CJ51" s="166"/>
      <c r="CK51" s="166"/>
      <c r="CL51" s="166"/>
      <c r="CM51" s="166"/>
      <c r="CN51" s="166"/>
      <c r="CO51" s="166"/>
      <c r="CP51" s="165">
        <v>0</v>
      </c>
      <c r="CQ51" s="166"/>
      <c r="CR51" s="166"/>
      <c r="CS51" s="166"/>
      <c r="CT51" s="166"/>
      <c r="CU51" s="166"/>
      <c r="CV51" s="166"/>
      <c r="CW51" s="166"/>
      <c r="CX51" s="166"/>
      <c r="CY51" s="166"/>
      <c r="CZ51" s="165">
        <v>0</v>
      </c>
      <c r="DA51" s="166"/>
      <c r="DB51" s="166"/>
      <c r="DC51" s="166"/>
      <c r="DD51" s="166"/>
      <c r="DE51" s="166"/>
      <c r="DF51" s="166"/>
      <c r="DG51" s="166"/>
      <c r="DH51" s="166"/>
      <c r="DI51" s="166"/>
      <c r="DJ51" s="165">
        <v>0</v>
      </c>
      <c r="DK51" s="166"/>
      <c r="DL51" s="166"/>
      <c r="DM51" s="166"/>
      <c r="DN51" s="166"/>
      <c r="DO51" s="166"/>
      <c r="DP51" s="166"/>
      <c r="DQ51" s="166"/>
      <c r="DR51" s="166"/>
      <c r="DS51" s="166"/>
      <c r="DT51" s="165">
        <v>0</v>
      </c>
      <c r="DU51" s="166"/>
      <c r="DV51" s="166"/>
      <c r="DW51" s="166"/>
      <c r="DX51" s="166"/>
      <c r="DY51" s="166"/>
      <c r="DZ51" s="166"/>
      <c r="EA51" s="166"/>
      <c r="EB51" s="166"/>
      <c r="EC51" s="166"/>
      <c r="ED51" s="165">
        <v>0</v>
      </c>
      <c r="EE51" s="166"/>
      <c r="EF51" s="166"/>
      <c r="EG51" s="166"/>
      <c r="EH51" s="166"/>
      <c r="EI51" s="166"/>
      <c r="EJ51" s="166"/>
      <c r="EK51" s="166"/>
      <c r="EL51" s="166"/>
      <c r="EM51" s="166"/>
      <c r="EN51" s="165">
        <v>0</v>
      </c>
      <c r="EO51" s="166"/>
      <c r="EP51" s="166"/>
      <c r="EQ51" s="166"/>
      <c r="ER51" s="166"/>
      <c r="ES51" s="166"/>
      <c r="ET51" s="166"/>
      <c r="EU51" s="166"/>
      <c r="EV51" s="166"/>
      <c r="EW51" s="166"/>
      <c r="EX51" s="165">
        <v>0</v>
      </c>
      <c r="EY51" s="166"/>
      <c r="EZ51" s="166"/>
      <c r="FA51" s="166"/>
      <c r="FB51" s="166"/>
      <c r="FC51" s="166"/>
      <c r="FD51" s="166"/>
      <c r="FE51" s="166"/>
      <c r="FF51" s="166"/>
      <c r="FG51" s="166"/>
      <c r="FH51" s="165">
        <v>0</v>
      </c>
      <c r="FI51" s="166"/>
      <c r="FJ51" s="166"/>
      <c r="FK51" s="166"/>
      <c r="FL51" s="166"/>
      <c r="FM51" s="166"/>
      <c r="FN51" s="166"/>
      <c r="FO51" s="166"/>
      <c r="FP51" s="166"/>
      <c r="FQ51" s="166"/>
      <c r="FR51" s="165">
        <v>0</v>
      </c>
      <c r="FS51" s="166"/>
      <c r="FT51" s="166"/>
      <c r="FU51" s="166"/>
      <c r="FV51" s="166"/>
      <c r="FW51" s="166"/>
      <c r="FX51" s="166"/>
      <c r="FY51" s="166"/>
      <c r="FZ51" s="166"/>
      <c r="GA51" s="166"/>
      <c r="GB51" s="165">
        <v>0</v>
      </c>
      <c r="GC51" s="166"/>
      <c r="GD51" s="166"/>
      <c r="GE51" s="166"/>
      <c r="GF51" s="166"/>
      <c r="GG51" s="166"/>
      <c r="GH51" s="166"/>
      <c r="GI51" s="166"/>
      <c r="GJ51" s="166"/>
      <c r="GK51" s="166"/>
      <c r="GL51" s="165">
        <v>0</v>
      </c>
      <c r="GM51" s="166"/>
      <c r="GN51" s="166"/>
      <c r="GO51" s="166"/>
      <c r="GP51" s="166"/>
      <c r="GQ51" s="166"/>
      <c r="GR51" s="166"/>
      <c r="GS51" s="166"/>
      <c r="GT51" s="166"/>
      <c r="GU51" s="166"/>
      <c r="GV51" s="165">
        <v>0</v>
      </c>
      <c r="GW51" s="166"/>
      <c r="GX51" s="166"/>
      <c r="GY51" s="166"/>
      <c r="GZ51" s="166"/>
      <c r="HA51" s="166"/>
      <c r="HB51" s="166"/>
      <c r="HC51" s="166"/>
      <c r="HD51" s="166"/>
      <c r="HE51" s="166"/>
      <c r="HF51" s="165">
        <v>0</v>
      </c>
      <c r="HG51" s="166"/>
      <c r="HH51" s="166"/>
      <c r="HI51" s="166"/>
      <c r="HJ51" s="166"/>
      <c r="HK51" s="166"/>
      <c r="HL51" s="166"/>
      <c r="HM51" s="166"/>
      <c r="HN51" s="166"/>
      <c r="HO51" s="166"/>
      <c r="HP51" s="165">
        <v>0</v>
      </c>
      <c r="HQ51" s="166"/>
      <c r="HR51" s="166"/>
      <c r="HS51" s="166"/>
      <c r="HT51" s="166"/>
      <c r="HU51" s="166"/>
      <c r="HV51" s="166"/>
      <c r="HW51" s="166"/>
      <c r="HX51" s="166"/>
      <c r="HY51" s="166"/>
      <c r="HZ51" s="165">
        <v>0</v>
      </c>
      <c r="IA51" s="166"/>
      <c r="IB51" s="166"/>
      <c r="IC51" s="166"/>
      <c r="ID51" s="166"/>
      <c r="IE51" s="166"/>
      <c r="IF51" s="166"/>
      <c r="IG51" s="166"/>
      <c r="IH51" s="166"/>
      <c r="II51" s="166"/>
      <c r="IJ51" s="22">
        <f>IF(Planilha!I489&lt;&gt;IJ50,"VERIFIQUE","")</f>
      </c>
    </row>
    <row r="52" spans="1:244" ht="9">
      <c r="A52" s="198" t="str">
        <f>Planilha!C491</f>
        <v>12</v>
      </c>
      <c r="B52" s="178"/>
      <c r="C52" s="202"/>
      <c r="D52" s="17"/>
      <c r="E52" s="18"/>
      <c r="F52" s="18"/>
      <c r="G52" s="18"/>
      <c r="H52" s="18"/>
      <c r="I52" s="18"/>
      <c r="J52" s="18"/>
      <c r="K52" s="18"/>
      <c r="L52" s="18"/>
      <c r="M52" s="18"/>
      <c r="N52" s="547"/>
      <c r="O52" s="548"/>
      <c r="P52" s="549"/>
      <c r="Q52" s="549"/>
      <c r="R52" s="549"/>
      <c r="S52" s="549"/>
      <c r="T52" s="549"/>
      <c r="U52" s="549"/>
      <c r="V52" s="549"/>
      <c r="W52" s="549"/>
      <c r="X52" s="547"/>
      <c r="Y52" s="548"/>
      <c r="Z52" s="550"/>
      <c r="AA52" s="550"/>
      <c r="AB52" s="550"/>
      <c r="AC52" s="550"/>
      <c r="AD52" s="550"/>
      <c r="AE52" s="550"/>
      <c r="AF52" s="550"/>
      <c r="AG52" s="550"/>
      <c r="AH52" s="547"/>
      <c r="AI52" s="548"/>
      <c r="AJ52" s="550"/>
      <c r="AK52" s="550"/>
      <c r="AL52" s="550"/>
      <c r="AM52" s="550"/>
      <c r="AN52" s="550"/>
      <c r="AO52" s="550"/>
      <c r="AP52" s="550"/>
      <c r="AQ52" s="550"/>
      <c r="AR52" s="17"/>
      <c r="AS52" s="18"/>
      <c r="AT52" s="20"/>
      <c r="AU52" s="20"/>
      <c r="AV52" s="20"/>
      <c r="AW52" s="20"/>
      <c r="AX52" s="20"/>
      <c r="AY52" s="20"/>
      <c r="AZ52" s="20"/>
      <c r="BA52" s="20"/>
      <c r="BB52" s="17"/>
      <c r="BC52" s="18"/>
      <c r="BD52" s="20"/>
      <c r="BE52" s="20"/>
      <c r="BF52" s="20"/>
      <c r="BG52" s="20"/>
      <c r="BH52" s="20"/>
      <c r="BI52" s="20"/>
      <c r="BJ52" s="20"/>
      <c r="BK52" s="20"/>
      <c r="BL52" s="17"/>
      <c r="BM52" s="18"/>
      <c r="BN52" s="20"/>
      <c r="BO52" s="20"/>
      <c r="BP52" s="20"/>
      <c r="BQ52" s="20"/>
      <c r="BR52" s="20"/>
      <c r="BS52" s="20"/>
      <c r="BT52" s="20"/>
      <c r="BU52" s="20"/>
      <c r="BV52" s="17"/>
      <c r="BW52" s="18"/>
      <c r="BX52" s="20"/>
      <c r="BY52" s="20"/>
      <c r="BZ52" s="20"/>
      <c r="CA52" s="20"/>
      <c r="CB52" s="20"/>
      <c r="CC52" s="20"/>
      <c r="CD52" s="20"/>
      <c r="CE52" s="20"/>
      <c r="CF52" s="17"/>
      <c r="CG52" s="18"/>
      <c r="CH52" s="20"/>
      <c r="CI52" s="20"/>
      <c r="CJ52" s="20"/>
      <c r="CK52" s="20"/>
      <c r="CL52" s="20"/>
      <c r="CM52" s="20"/>
      <c r="CN52" s="20"/>
      <c r="CO52" s="20"/>
      <c r="CP52" s="17"/>
      <c r="CQ52" s="18"/>
      <c r="CR52" s="20"/>
      <c r="CS52" s="20"/>
      <c r="CT52" s="20"/>
      <c r="CU52" s="20"/>
      <c r="CV52" s="20"/>
      <c r="CW52" s="20"/>
      <c r="CX52" s="20"/>
      <c r="CY52" s="20"/>
      <c r="CZ52" s="17"/>
      <c r="DA52" s="18"/>
      <c r="DB52" s="20"/>
      <c r="DC52" s="20"/>
      <c r="DD52" s="20"/>
      <c r="DE52" s="20"/>
      <c r="DF52" s="20"/>
      <c r="DG52" s="20"/>
      <c r="DH52" s="20"/>
      <c r="DI52" s="20"/>
      <c r="DJ52" s="17"/>
      <c r="DK52" s="18"/>
      <c r="DL52" s="20"/>
      <c r="DM52" s="20"/>
      <c r="DN52" s="20"/>
      <c r="DO52" s="20"/>
      <c r="DP52" s="20"/>
      <c r="DQ52" s="20"/>
      <c r="DR52" s="20"/>
      <c r="DS52" s="20"/>
      <c r="DT52" s="17"/>
      <c r="DU52" s="18"/>
      <c r="DV52" s="20"/>
      <c r="DW52" s="20"/>
      <c r="DX52" s="20"/>
      <c r="DY52" s="20"/>
      <c r="DZ52" s="20"/>
      <c r="EA52" s="20"/>
      <c r="EB52" s="20"/>
      <c r="EC52" s="20"/>
      <c r="ED52" s="17"/>
      <c r="EE52" s="18"/>
      <c r="EF52" s="20"/>
      <c r="EG52" s="20"/>
      <c r="EH52" s="20"/>
      <c r="EI52" s="20"/>
      <c r="EJ52" s="20"/>
      <c r="EK52" s="20"/>
      <c r="EL52" s="20"/>
      <c r="EM52" s="20"/>
      <c r="EN52" s="17"/>
      <c r="EO52" s="18"/>
      <c r="EP52" s="20"/>
      <c r="EQ52" s="20"/>
      <c r="ER52" s="20"/>
      <c r="ES52" s="20"/>
      <c r="ET52" s="20"/>
      <c r="EU52" s="20"/>
      <c r="EV52" s="20"/>
      <c r="EW52" s="20"/>
      <c r="EX52" s="17"/>
      <c r="EY52" s="18"/>
      <c r="EZ52" s="20"/>
      <c r="FA52" s="20"/>
      <c r="FB52" s="20"/>
      <c r="FC52" s="20"/>
      <c r="FD52" s="20"/>
      <c r="FE52" s="20"/>
      <c r="FF52" s="20"/>
      <c r="FG52" s="20"/>
      <c r="FH52" s="17"/>
      <c r="FI52" s="18"/>
      <c r="FJ52" s="20"/>
      <c r="FK52" s="20"/>
      <c r="FL52" s="20"/>
      <c r="FM52" s="20"/>
      <c r="FN52" s="20"/>
      <c r="FO52" s="20"/>
      <c r="FP52" s="20"/>
      <c r="FQ52" s="20"/>
      <c r="FR52" s="17"/>
      <c r="FS52" s="18"/>
      <c r="FT52" s="20"/>
      <c r="FU52" s="20"/>
      <c r="FV52" s="20"/>
      <c r="FW52" s="20"/>
      <c r="FX52" s="20"/>
      <c r="FY52" s="20"/>
      <c r="FZ52" s="20"/>
      <c r="GA52" s="20"/>
      <c r="GB52" s="17"/>
      <c r="GC52" s="18"/>
      <c r="GD52" s="20"/>
      <c r="GE52" s="20"/>
      <c r="GF52" s="20"/>
      <c r="GG52" s="20"/>
      <c r="GH52" s="20"/>
      <c r="GI52" s="20"/>
      <c r="GJ52" s="20"/>
      <c r="GK52" s="20"/>
      <c r="GL52" s="17"/>
      <c r="GM52" s="18"/>
      <c r="GN52" s="20"/>
      <c r="GO52" s="20"/>
      <c r="GP52" s="20"/>
      <c r="GQ52" s="20"/>
      <c r="GR52" s="20"/>
      <c r="GS52" s="20"/>
      <c r="GT52" s="20"/>
      <c r="GU52" s="20"/>
      <c r="GV52" s="17"/>
      <c r="GW52" s="18"/>
      <c r="GX52" s="20"/>
      <c r="GY52" s="20"/>
      <c r="GZ52" s="20"/>
      <c r="HA52" s="20"/>
      <c r="HB52" s="20"/>
      <c r="HC52" s="20"/>
      <c r="HD52" s="20"/>
      <c r="HE52" s="20"/>
      <c r="HF52" s="17"/>
      <c r="HG52" s="18"/>
      <c r="HH52" s="20"/>
      <c r="HI52" s="20"/>
      <c r="HJ52" s="20"/>
      <c r="HK52" s="20"/>
      <c r="HL52" s="20"/>
      <c r="HM52" s="20"/>
      <c r="HN52" s="20"/>
      <c r="HO52" s="20"/>
      <c r="HP52" s="17"/>
      <c r="HQ52" s="18"/>
      <c r="HR52" s="20"/>
      <c r="HS52" s="20"/>
      <c r="HT52" s="20"/>
      <c r="HU52" s="20"/>
      <c r="HV52" s="20"/>
      <c r="HW52" s="20"/>
      <c r="HX52" s="20"/>
      <c r="HY52" s="20"/>
      <c r="HZ52" s="17"/>
      <c r="IA52" s="18"/>
      <c r="IB52" s="20"/>
      <c r="IC52" s="20"/>
      <c r="ID52" s="20"/>
      <c r="IE52" s="20"/>
      <c r="IF52" s="20"/>
      <c r="IG52" s="20"/>
      <c r="IH52" s="20"/>
      <c r="II52" s="20"/>
      <c r="IJ52" s="203"/>
    </row>
    <row r="53" spans="1:244" ht="9">
      <c r="A53" s="198"/>
      <c r="B53" s="178" t="str">
        <f>Planilha!D491</f>
        <v>MÁQUINAS E EQUIPAMENTOS - BDI DIFERENCIADO</v>
      </c>
      <c r="C53" s="204"/>
      <c r="D53" s="9"/>
      <c r="E53" s="8">
        <f>Planilha!I560*D54</f>
        <v>0</v>
      </c>
      <c r="F53" s="8"/>
      <c r="G53" s="8"/>
      <c r="H53" s="8"/>
      <c r="I53" s="8"/>
      <c r="J53" s="8"/>
      <c r="K53" s="8"/>
      <c r="L53" s="8"/>
      <c r="M53" s="8"/>
      <c r="N53" s="9"/>
      <c r="O53" s="8">
        <f>Planilha!I560*N54</f>
        <v>278157.39</v>
      </c>
      <c r="P53" s="8"/>
      <c r="Q53" s="8"/>
      <c r="R53" s="8"/>
      <c r="S53" s="8"/>
      <c r="T53" s="8"/>
      <c r="U53" s="8"/>
      <c r="V53" s="8"/>
      <c r="W53" s="8"/>
      <c r="X53" s="9"/>
      <c r="Y53" s="8">
        <f>Planilha!I560*X54</f>
        <v>556314.78</v>
      </c>
      <c r="Z53" s="8"/>
      <c r="AA53" s="8"/>
      <c r="AB53" s="8"/>
      <c r="AC53" s="8"/>
      <c r="AD53" s="8"/>
      <c r="AE53" s="8"/>
      <c r="AF53" s="8"/>
      <c r="AG53" s="8"/>
      <c r="AH53" s="9"/>
      <c r="AI53" s="8">
        <f>Planilha!I560*AH54</f>
        <v>556314.77</v>
      </c>
      <c r="AJ53" s="8"/>
      <c r="AK53" s="8"/>
      <c r="AL53" s="8"/>
      <c r="AM53" s="8"/>
      <c r="AN53" s="8"/>
      <c r="AO53" s="8"/>
      <c r="AP53" s="8"/>
      <c r="AQ53" s="8"/>
      <c r="AR53" s="9"/>
      <c r="AS53" s="8">
        <f>Planilha!I560*AR54</f>
        <v>0</v>
      </c>
      <c r="AT53" s="8"/>
      <c r="AU53" s="8"/>
      <c r="AV53" s="8"/>
      <c r="AW53" s="8"/>
      <c r="AX53" s="8"/>
      <c r="AY53" s="8"/>
      <c r="AZ53" s="8"/>
      <c r="BA53" s="8"/>
      <c r="BB53" s="9"/>
      <c r="BC53" s="8">
        <f>Planilha!I560*BB54</f>
        <v>0</v>
      </c>
      <c r="BD53" s="8"/>
      <c r="BE53" s="8"/>
      <c r="BF53" s="8"/>
      <c r="BG53" s="8"/>
      <c r="BH53" s="8"/>
      <c r="BI53" s="8"/>
      <c r="BJ53" s="8"/>
      <c r="BK53" s="8"/>
      <c r="BL53" s="9"/>
      <c r="BM53" s="8">
        <f>Planilha!I560*BL54</f>
        <v>0</v>
      </c>
      <c r="BN53" s="8"/>
      <c r="BO53" s="8"/>
      <c r="BP53" s="8"/>
      <c r="BQ53" s="8"/>
      <c r="BR53" s="8"/>
      <c r="BS53" s="8"/>
      <c r="BT53" s="8"/>
      <c r="BU53" s="8"/>
      <c r="BV53" s="9"/>
      <c r="BW53" s="8">
        <f>Planilha!I560*BV54</f>
        <v>0</v>
      </c>
      <c r="BX53" s="8"/>
      <c r="BY53" s="8"/>
      <c r="BZ53" s="8"/>
      <c r="CA53" s="8"/>
      <c r="CB53" s="8"/>
      <c r="CC53" s="8"/>
      <c r="CD53" s="8"/>
      <c r="CE53" s="8"/>
      <c r="CF53" s="9"/>
      <c r="CG53" s="8">
        <f>Planilha!I560*CF54</f>
        <v>0</v>
      </c>
      <c r="CH53" s="8"/>
      <c r="CI53" s="8"/>
      <c r="CJ53" s="8"/>
      <c r="CK53" s="8"/>
      <c r="CL53" s="8"/>
      <c r="CM53" s="8"/>
      <c r="CN53" s="8"/>
      <c r="CO53" s="8"/>
      <c r="CP53" s="9"/>
      <c r="CQ53" s="8">
        <f>Planilha!I560*CP54</f>
        <v>0</v>
      </c>
      <c r="CR53" s="8"/>
      <c r="CS53" s="8"/>
      <c r="CT53" s="8"/>
      <c r="CU53" s="8"/>
      <c r="CV53" s="8"/>
      <c r="CW53" s="8"/>
      <c r="CX53" s="8"/>
      <c r="CY53" s="8"/>
      <c r="CZ53" s="9"/>
      <c r="DA53" s="8">
        <f>Planilha!$I560*CZ54</f>
        <v>0</v>
      </c>
      <c r="DB53" s="8"/>
      <c r="DC53" s="8"/>
      <c r="DD53" s="8"/>
      <c r="DE53" s="8"/>
      <c r="DF53" s="8"/>
      <c r="DG53" s="8"/>
      <c r="DH53" s="8"/>
      <c r="DI53" s="8"/>
      <c r="DJ53" s="9"/>
      <c r="DK53" s="8">
        <f>Planilha!$I560*DJ54</f>
        <v>0</v>
      </c>
      <c r="DL53" s="8"/>
      <c r="DM53" s="8"/>
      <c r="DN53" s="8"/>
      <c r="DO53" s="8"/>
      <c r="DP53" s="8"/>
      <c r="DQ53" s="8"/>
      <c r="DR53" s="8"/>
      <c r="DS53" s="8"/>
      <c r="DT53" s="9"/>
      <c r="DU53" s="8">
        <f>Planilha!$I560*DT54</f>
        <v>0</v>
      </c>
      <c r="DV53" s="8"/>
      <c r="DW53" s="8"/>
      <c r="DX53" s="8"/>
      <c r="DY53" s="8"/>
      <c r="DZ53" s="8"/>
      <c r="EA53" s="8"/>
      <c r="EB53" s="8"/>
      <c r="EC53" s="8"/>
      <c r="ED53" s="9"/>
      <c r="EE53" s="8">
        <f>Planilha!$I560*ED54</f>
        <v>0</v>
      </c>
      <c r="EF53" s="8"/>
      <c r="EG53" s="8"/>
      <c r="EH53" s="8"/>
      <c r="EI53" s="8"/>
      <c r="EJ53" s="8"/>
      <c r="EK53" s="8"/>
      <c r="EL53" s="8"/>
      <c r="EM53" s="8"/>
      <c r="EN53" s="9"/>
      <c r="EO53" s="8">
        <f>Planilha!$I560*EN54</f>
        <v>0</v>
      </c>
      <c r="EP53" s="8"/>
      <c r="EQ53" s="8"/>
      <c r="ER53" s="8"/>
      <c r="ES53" s="8"/>
      <c r="ET53" s="8"/>
      <c r="EU53" s="8"/>
      <c r="EV53" s="8"/>
      <c r="EW53" s="8"/>
      <c r="EX53" s="9"/>
      <c r="EY53" s="8">
        <f>Planilha!$I560*EX54</f>
        <v>0</v>
      </c>
      <c r="EZ53" s="8"/>
      <c r="FA53" s="8"/>
      <c r="FB53" s="8"/>
      <c r="FC53" s="8"/>
      <c r="FD53" s="8"/>
      <c r="FE53" s="8"/>
      <c r="FF53" s="8"/>
      <c r="FG53" s="8"/>
      <c r="FH53" s="9"/>
      <c r="FI53" s="8">
        <f>Planilha!$I560*FH54</f>
        <v>0</v>
      </c>
      <c r="FJ53" s="8"/>
      <c r="FK53" s="8"/>
      <c r="FL53" s="8"/>
      <c r="FM53" s="8"/>
      <c r="FN53" s="8"/>
      <c r="FO53" s="8"/>
      <c r="FP53" s="8"/>
      <c r="FQ53" s="8"/>
      <c r="FR53" s="9"/>
      <c r="FS53" s="8">
        <f>Planilha!$I560*FR54</f>
        <v>0</v>
      </c>
      <c r="FT53" s="8"/>
      <c r="FU53" s="8"/>
      <c r="FV53" s="8"/>
      <c r="FW53" s="8"/>
      <c r="FX53" s="8"/>
      <c r="FY53" s="8"/>
      <c r="FZ53" s="8"/>
      <c r="GA53" s="8"/>
      <c r="GB53" s="9"/>
      <c r="GC53" s="8">
        <f>Planilha!$I560*GB54</f>
        <v>0</v>
      </c>
      <c r="GD53" s="8"/>
      <c r="GE53" s="8"/>
      <c r="GF53" s="8"/>
      <c r="GG53" s="8"/>
      <c r="GH53" s="8"/>
      <c r="GI53" s="8"/>
      <c r="GJ53" s="8"/>
      <c r="GK53" s="8"/>
      <c r="GL53" s="9"/>
      <c r="GM53" s="8">
        <f>Planilha!$I560*GL54</f>
        <v>0</v>
      </c>
      <c r="GN53" s="8"/>
      <c r="GO53" s="8"/>
      <c r="GP53" s="8"/>
      <c r="GQ53" s="8"/>
      <c r="GR53" s="8"/>
      <c r="GS53" s="8"/>
      <c r="GT53" s="8"/>
      <c r="GU53" s="8"/>
      <c r="GV53" s="9"/>
      <c r="GW53" s="8">
        <f>Planilha!$I560*GV54</f>
        <v>0</v>
      </c>
      <c r="GX53" s="8"/>
      <c r="GY53" s="8"/>
      <c r="GZ53" s="8"/>
      <c r="HA53" s="8"/>
      <c r="HB53" s="8"/>
      <c r="HC53" s="8"/>
      <c r="HD53" s="8"/>
      <c r="HE53" s="8"/>
      <c r="HF53" s="9"/>
      <c r="HG53" s="8">
        <f>Planilha!$I560*HF54</f>
        <v>0</v>
      </c>
      <c r="HH53" s="8"/>
      <c r="HI53" s="8"/>
      <c r="HJ53" s="8"/>
      <c r="HK53" s="8"/>
      <c r="HL53" s="8"/>
      <c r="HM53" s="8"/>
      <c r="HN53" s="8"/>
      <c r="HO53" s="8"/>
      <c r="HP53" s="9"/>
      <c r="HQ53" s="8">
        <f>Planilha!$I560*HP54</f>
        <v>0</v>
      </c>
      <c r="HR53" s="8"/>
      <c r="HS53" s="8"/>
      <c r="HT53" s="8"/>
      <c r="HU53" s="8"/>
      <c r="HV53" s="8"/>
      <c r="HW53" s="8"/>
      <c r="HX53" s="8"/>
      <c r="HY53" s="8"/>
      <c r="HZ53" s="9"/>
      <c r="IA53" s="8">
        <f>Planilha!$I560*HZ54</f>
        <v>0</v>
      </c>
      <c r="IB53" s="8"/>
      <c r="IC53" s="8"/>
      <c r="ID53" s="8"/>
      <c r="IE53" s="8"/>
      <c r="IF53" s="8"/>
      <c r="IG53" s="8"/>
      <c r="IH53" s="8"/>
      <c r="II53" s="8"/>
      <c r="IJ53" s="200">
        <f>SUM(D53:II53)</f>
        <v>1390786.94</v>
      </c>
    </row>
    <row r="54" spans="1:244" ht="9">
      <c r="A54" s="201"/>
      <c r="B54" s="206"/>
      <c r="C54" s="208"/>
      <c r="D54" s="165">
        <v>0</v>
      </c>
      <c r="E54" s="166"/>
      <c r="F54" s="166"/>
      <c r="G54" s="166"/>
      <c r="H54" s="166"/>
      <c r="I54" s="166"/>
      <c r="J54" s="166"/>
      <c r="K54" s="166"/>
      <c r="L54" s="166"/>
      <c r="M54" s="166"/>
      <c r="N54" s="165">
        <v>0.2</v>
      </c>
      <c r="O54" s="166"/>
      <c r="P54" s="166"/>
      <c r="Q54" s="166"/>
      <c r="R54" s="166"/>
      <c r="S54" s="166"/>
      <c r="T54" s="166"/>
      <c r="U54" s="166"/>
      <c r="V54" s="166"/>
      <c r="W54" s="166"/>
      <c r="X54" s="165">
        <v>0.4</v>
      </c>
      <c r="Y54" s="166"/>
      <c r="Z54" s="166"/>
      <c r="AA54" s="166"/>
      <c r="AB54" s="166"/>
      <c r="AC54" s="166"/>
      <c r="AD54" s="166"/>
      <c r="AE54" s="166"/>
      <c r="AF54" s="166"/>
      <c r="AG54" s="166"/>
      <c r="AH54" s="953">
        <v>0.3999999956859</v>
      </c>
      <c r="AI54" s="166"/>
      <c r="AJ54" s="166"/>
      <c r="AK54" s="166"/>
      <c r="AL54" s="166"/>
      <c r="AM54" s="166"/>
      <c r="AN54" s="166"/>
      <c r="AO54" s="166"/>
      <c r="AP54" s="166"/>
      <c r="AQ54" s="166"/>
      <c r="AR54" s="165">
        <v>0</v>
      </c>
      <c r="AS54" s="166"/>
      <c r="AT54" s="166"/>
      <c r="AU54" s="166"/>
      <c r="AV54" s="166"/>
      <c r="AW54" s="166"/>
      <c r="AX54" s="166"/>
      <c r="AY54" s="166"/>
      <c r="AZ54" s="166"/>
      <c r="BA54" s="166"/>
      <c r="BB54" s="165">
        <v>0</v>
      </c>
      <c r="BC54" s="166"/>
      <c r="BD54" s="166"/>
      <c r="BE54" s="166"/>
      <c r="BF54" s="166"/>
      <c r="BG54" s="166"/>
      <c r="BH54" s="166"/>
      <c r="BI54" s="166"/>
      <c r="BJ54" s="166"/>
      <c r="BK54" s="166"/>
      <c r="BL54" s="165">
        <v>0</v>
      </c>
      <c r="BM54" s="166"/>
      <c r="BN54" s="166"/>
      <c r="BO54" s="166"/>
      <c r="BP54" s="166"/>
      <c r="BQ54" s="166"/>
      <c r="BR54" s="166"/>
      <c r="BS54" s="166"/>
      <c r="BT54" s="166"/>
      <c r="BU54" s="166"/>
      <c r="BV54" s="165">
        <v>0</v>
      </c>
      <c r="BW54" s="166"/>
      <c r="BX54" s="166"/>
      <c r="BY54" s="166"/>
      <c r="BZ54" s="166"/>
      <c r="CA54" s="166"/>
      <c r="CB54" s="166"/>
      <c r="CC54" s="166"/>
      <c r="CD54" s="166"/>
      <c r="CE54" s="166"/>
      <c r="CF54" s="165">
        <v>0</v>
      </c>
      <c r="CG54" s="166"/>
      <c r="CH54" s="166"/>
      <c r="CI54" s="166"/>
      <c r="CJ54" s="166"/>
      <c r="CK54" s="166"/>
      <c r="CL54" s="166"/>
      <c r="CM54" s="166"/>
      <c r="CN54" s="166"/>
      <c r="CO54" s="166"/>
      <c r="CP54" s="165">
        <v>0</v>
      </c>
      <c r="CQ54" s="166"/>
      <c r="CR54" s="166"/>
      <c r="CS54" s="166"/>
      <c r="CT54" s="166"/>
      <c r="CU54" s="166"/>
      <c r="CV54" s="166"/>
      <c r="CW54" s="166"/>
      <c r="CX54" s="166"/>
      <c r="CY54" s="166"/>
      <c r="CZ54" s="165">
        <v>0</v>
      </c>
      <c r="DA54" s="166"/>
      <c r="DB54" s="166"/>
      <c r="DC54" s="166"/>
      <c r="DD54" s="166"/>
      <c r="DE54" s="166"/>
      <c r="DF54" s="166"/>
      <c r="DG54" s="166"/>
      <c r="DH54" s="166"/>
      <c r="DI54" s="166"/>
      <c r="DJ54" s="165">
        <v>0</v>
      </c>
      <c r="DK54" s="166"/>
      <c r="DL54" s="166"/>
      <c r="DM54" s="166"/>
      <c r="DN54" s="166"/>
      <c r="DO54" s="166"/>
      <c r="DP54" s="166"/>
      <c r="DQ54" s="166"/>
      <c r="DR54" s="166"/>
      <c r="DS54" s="166"/>
      <c r="DT54" s="165">
        <v>0</v>
      </c>
      <c r="DU54" s="166"/>
      <c r="DV54" s="166"/>
      <c r="DW54" s="166"/>
      <c r="DX54" s="166"/>
      <c r="DY54" s="166"/>
      <c r="DZ54" s="166"/>
      <c r="EA54" s="166"/>
      <c r="EB54" s="166"/>
      <c r="EC54" s="166"/>
      <c r="ED54" s="165">
        <v>0</v>
      </c>
      <c r="EE54" s="166"/>
      <c r="EF54" s="166"/>
      <c r="EG54" s="166"/>
      <c r="EH54" s="166"/>
      <c r="EI54" s="166"/>
      <c r="EJ54" s="166"/>
      <c r="EK54" s="166"/>
      <c r="EL54" s="166"/>
      <c r="EM54" s="166"/>
      <c r="EN54" s="165">
        <v>0</v>
      </c>
      <c r="EO54" s="166"/>
      <c r="EP54" s="166"/>
      <c r="EQ54" s="166"/>
      <c r="ER54" s="166"/>
      <c r="ES54" s="166"/>
      <c r="ET54" s="166"/>
      <c r="EU54" s="166"/>
      <c r="EV54" s="166"/>
      <c r="EW54" s="166"/>
      <c r="EX54" s="165">
        <v>0</v>
      </c>
      <c r="EY54" s="166"/>
      <c r="EZ54" s="166"/>
      <c r="FA54" s="166"/>
      <c r="FB54" s="166"/>
      <c r="FC54" s="166"/>
      <c r="FD54" s="166"/>
      <c r="FE54" s="166"/>
      <c r="FF54" s="166"/>
      <c r="FG54" s="166"/>
      <c r="FH54" s="165">
        <v>0</v>
      </c>
      <c r="FI54" s="166"/>
      <c r="FJ54" s="166"/>
      <c r="FK54" s="166"/>
      <c r="FL54" s="166"/>
      <c r="FM54" s="166"/>
      <c r="FN54" s="166"/>
      <c r="FO54" s="166"/>
      <c r="FP54" s="166"/>
      <c r="FQ54" s="166"/>
      <c r="FR54" s="165">
        <v>0</v>
      </c>
      <c r="FS54" s="166"/>
      <c r="FT54" s="166"/>
      <c r="FU54" s="166"/>
      <c r="FV54" s="166"/>
      <c r="FW54" s="166"/>
      <c r="FX54" s="166"/>
      <c r="FY54" s="166"/>
      <c r="FZ54" s="166"/>
      <c r="GA54" s="166"/>
      <c r="GB54" s="165">
        <v>0</v>
      </c>
      <c r="GC54" s="166"/>
      <c r="GD54" s="166"/>
      <c r="GE54" s="166"/>
      <c r="GF54" s="166"/>
      <c r="GG54" s="166"/>
      <c r="GH54" s="166"/>
      <c r="GI54" s="166"/>
      <c r="GJ54" s="166"/>
      <c r="GK54" s="166"/>
      <c r="GL54" s="165">
        <v>0</v>
      </c>
      <c r="GM54" s="166"/>
      <c r="GN54" s="166"/>
      <c r="GO54" s="166"/>
      <c r="GP54" s="166"/>
      <c r="GQ54" s="166"/>
      <c r="GR54" s="166"/>
      <c r="GS54" s="166"/>
      <c r="GT54" s="166"/>
      <c r="GU54" s="166"/>
      <c r="GV54" s="165">
        <v>0</v>
      </c>
      <c r="GW54" s="166"/>
      <c r="GX54" s="166"/>
      <c r="GY54" s="166"/>
      <c r="GZ54" s="166"/>
      <c r="HA54" s="166"/>
      <c r="HB54" s="166"/>
      <c r="HC54" s="166"/>
      <c r="HD54" s="166"/>
      <c r="HE54" s="166"/>
      <c r="HF54" s="165">
        <v>0</v>
      </c>
      <c r="HG54" s="166"/>
      <c r="HH54" s="166"/>
      <c r="HI54" s="166"/>
      <c r="HJ54" s="166"/>
      <c r="HK54" s="166"/>
      <c r="HL54" s="166"/>
      <c r="HM54" s="166"/>
      <c r="HN54" s="166"/>
      <c r="HO54" s="166"/>
      <c r="HP54" s="165">
        <v>0</v>
      </c>
      <c r="HQ54" s="166"/>
      <c r="HR54" s="166"/>
      <c r="HS54" s="166"/>
      <c r="HT54" s="166"/>
      <c r="HU54" s="166"/>
      <c r="HV54" s="166"/>
      <c r="HW54" s="166"/>
      <c r="HX54" s="166"/>
      <c r="HY54" s="166"/>
      <c r="HZ54" s="165">
        <v>0</v>
      </c>
      <c r="IA54" s="166"/>
      <c r="IB54" s="166"/>
      <c r="IC54" s="166"/>
      <c r="ID54" s="166"/>
      <c r="IE54" s="166"/>
      <c r="IF54" s="166"/>
      <c r="IG54" s="166"/>
      <c r="IH54" s="166"/>
      <c r="II54" s="166"/>
      <c r="IJ54" s="22">
        <f>IF(Planilha!I560&lt;&gt;IJ53,"VERIFIQUE","")</f>
      </c>
    </row>
    <row r="55" spans="1:244" ht="9">
      <c r="A55" s="177"/>
      <c r="B55" s="178"/>
      <c r="C55" s="213"/>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4"/>
    </row>
    <row r="56" spans="1:244" ht="9">
      <c r="A56" s="215"/>
      <c r="B56" s="216"/>
      <c r="C56" s="202"/>
      <c r="D56" s="13"/>
      <c r="E56" s="14"/>
      <c r="F56" s="14"/>
      <c r="G56" s="14"/>
      <c r="H56" s="14"/>
      <c r="I56" s="14"/>
      <c r="J56" s="14"/>
      <c r="K56" s="14"/>
      <c r="L56" s="14"/>
      <c r="M56" s="14"/>
      <c r="N56" s="13"/>
      <c r="O56" s="14"/>
      <c r="P56" s="14"/>
      <c r="Q56" s="14"/>
      <c r="R56" s="14"/>
      <c r="S56" s="14"/>
      <c r="T56" s="14"/>
      <c r="U56" s="14"/>
      <c r="V56" s="14"/>
      <c r="W56" s="14"/>
      <c r="X56" s="13"/>
      <c r="Y56" s="14"/>
      <c r="Z56" s="14"/>
      <c r="AA56" s="14"/>
      <c r="AB56" s="14"/>
      <c r="AC56" s="14"/>
      <c r="AD56" s="14"/>
      <c r="AE56" s="14"/>
      <c r="AF56" s="14"/>
      <c r="AG56" s="14"/>
      <c r="AH56" s="13"/>
      <c r="AI56" s="14"/>
      <c r="AJ56" s="14"/>
      <c r="AK56" s="14"/>
      <c r="AL56" s="14"/>
      <c r="AM56" s="14"/>
      <c r="AN56" s="14"/>
      <c r="AO56" s="14"/>
      <c r="AP56" s="14"/>
      <c r="AQ56" s="14"/>
      <c r="AR56" s="13"/>
      <c r="AS56" s="14"/>
      <c r="AT56" s="14"/>
      <c r="AU56" s="14"/>
      <c r="AV56" s="14"/>
      <c r="AW56" s="14"/>
      <c r="AX56" s="14"/>
      <c r="AY56" s="14"/>
      <c r="AZ56" s="14"/>
      <c r="BA56" s="14"/>
      <c r="BB56" s="13"/>
      <c r="BC56" s="14"/>
      <c r="BD56" s="14"/>
      <c r="BE56" s="14"/>
      <c r="BF56" s="14"/>
      <c r="BG56" s="14"/>
      <c r="BH56" s="14"/>
      <c r="BI56" s="14"/>
      <c r="BJ56" s="14"/>
      <c r="BK56" s="14"/>
      <c r="BL56" s="13"/>
      <c r="BM56" s="14"/>
      <c r="BN56" s="14"/>
      <c r="BO56" s="14"/>
      <c r="BP56" s="14"/>
      <c r="BQ56" s="14"/>
      <c r="BR56" s="14"/>
      <c r="BS56" s="14"/>
      <c r="BT56" s="14"/>
      <c r="BU56" s="14"/>
      <c r="BV56" s="13"/>
      <c r="BW56" s="14"/>
      <c r="BX56" s="14"/>
      <c r="BY56" s="14"/>
      <c r="BZ56" s="14"/>
      <c r="CA56" s="14"/>
      <c r="CB56" s="14"/>
      <c r="CC56" s="14"/>
      <c r="CD56" s="14"/>
      <c r="CE56" s="14"/>
      <c r="CF56" s="13"/>
      <c r="CG56" s="14"/>
      <c r="CH56" s="14"/>
      <c r="CI56" s="14"/>
      <c r="CJ56" s="14"/>
      <c r="CK56" s="14"/>
      <c r="CL56" s="14"/>
      <c r="CM56" s="14"/>
      <c r="CN56" s="14"/>
      <c r="CO56" s="14"/>
      <c r="CP56" s="13"/>
      <c r="CQ56" s="14"/>
      <c r="CR56" s="14"/>
      <c r="CS56" s="14"/>
      <c r="CT56" s="14"/>
      <c r="CU56" s="14"/>
      <c r="CV56" s="14"/>
      <c r="CW56" s="14"/>
      <c r="CX56" s="14"/>
      <c r="CY56" s="14"/>
      <c r="CZ56" s="13"/>
      <c r="DA56" s="14"/>
      <c r="DB56" s="14"/>
      <c r="DC56" s="14"/>
      <c r="DD56" s="14"/>
      <c r="DE56" s="14"/>
      <c r="DF56" s="14"/>
      <c r="DG56" s="14"/>
      <c r="DH56" s="14"/>
      <c r="DI56" s="14"/>
      <c r="DJ56" s="13"/>
      <c r="DK56" s="14"/>
      <c r="DL56" s="14"/>
      <c r="DM56" s="14"/>
      <c r="DN56" s="14"/>
      <c r="DO56" s="14"/>
      <c r="DP56" s="14"/>
      <c r="DQ56" s="14"/>
      <c r="DR56" s="14"/>
      <c r="DS56" s="14"/>
      <c r="DT56" s="13"/>
      <c r="DU56" s="14"/>
      <c r="DV56" s="14"/>
      <c r="DW56" s="14"/>
      <c r="DX56" s="14"/>
      <c r="DY56" s="14"/>
      <c r="DZ56" s="14"/>
      <c r="EA56" s="14"/>
      <c r="EB56" s="14"/>
      <c r="EC56" s="14"/>
      <c r="ED56" s="13"/>
      <c r="EE56" s="14"/>
      <c r="EF56" s="14"/>
      <c r="EG56" s="14"/>
      <c r="EH56" s="14"/>
      <c r="EI56" s="14"/>
      <c r="EJ56" s="14"/>
      <c r="EK56" s="14"/>
      <c r="EL56" s="14"/>
      <c r="EM56" s="14"/>
      <c r="EN56" s="13"/>
      <c r="EO56" s="14"/>
      <c r="EP56" s="14"/>
      <c r="EQ56" s="14"/>
      <c r="ER56" s="14"/>
      <c r="ES56" s="14"/>
      <c r="ET56" s="14"/>
      <c r="EU56" s="14"/>
      <c r="EV56" s="14"/>
      <c r="EW56" s="14"/>
      <c r="EX56" s="13"/>
      <c r="EY56" s="14"/>
      <c r="EZ56" s="14"/>
      <c r="FA56" s="14"/>
      <c r="FB56" s="14"/>
      <c r="FC56" s="14"/>
      <c r="FD56" s="14"/>
      <c r="FE56" s="14"/>
      <c r="FF56" s="14"/>
      <c r="FG56" s="14"/>
      <c r="FH56" s="13"/>
      <c r="FI56" s="14"/>
      <c r="FJ56" s="14"/>
      <c r="FK56" s="14"/>
      <c r="FL56" s="14"/>
      <c r="FM56" s="14"/>
      <c r="FN56" s="14"/>
      <c r="FO56" s="14"/>
      <c r="FP56" s="14"/>
      <c r="FQ56" s="14"/>
      <c r="FR56" s="13"/>
      <c r="FS56" s="14"/>
      <c r="FT56" s="14"/>
      <c r="FU56" s="14"/>
      <c r="FV56" s="14"/>
      <c r="FW56" s="14"/>
      <c r="FX56" s="14"/>
      <c r="FY56" s="14"/>
      <c r="FZ56" s="14"/>
      <c r="GA56" s="14"/>
      <c r="GB56" s="13"/>
      <c r="GC56" s="14"/>
      <c r="GD56" s="14"/>
      <c r="GE56" s="14"/>
      <c r="GF56" s="14"/>
      <c r="GG56" s="14"/>
      <c r="GH56" s="14"/>
      <c r="GI56" s="14"/>
      <c r="GJ56" s="14"/>
      <c r="GK56" s="14"/>
      <c r="GL56" s="13"/>
      <c r="GM56" s="14"/>
      <c r="GN56" s="14"/>
      <c r="GO56" s="14"/>
      <c r="GP56" s="14"/>
      <c r="GQ56" s="14"/>
      <c r="GR56" s="14"/>
      <c r="GS56" s="14"/>
      <c r="GT56" s="14"/>
      <c r="GU56" s="14"/>
      <c r="GV56" s="13"/>
      <c r="GW56" s="14"/>
      <c r="GX56" s="14"/>
      <c r="GY56" s="14"/>
      <c r="GZ56" s="14"/>
      <c r="HA56" s="14"/>
      <c r="HB56" s="14"/>
      <c r="HC56" s="14"/>
      <c r="HD56" s="14"/>
      <c r="HE56" s="14"/>
      <c r="HF56" s="13"/>
      <c r="HG56" s="14"/>
      <c r="HH56" s="14"/>
      <c r="HI56" s="14"/>
      <c r="HJ56" s="14"/>
      <c r="HK56" s="14"/>
      <c r="HL56" s="14"/>
      <c r="HM56" s="14"/>
      <c r="HN56" s="14"/>
      <c r="HO56" s="14"/>
      <c r="HP56" s="13"/>
      <c r="HQ56" s="14"/>
      <c r="HR56" s="14"/>
      <c r="HS56" s="14"/>
      <c r="HT56" s="14"/>
      <c r="HU56" s="14"/>
      <c r="HV56" s="14"/>
      <c r="HW56" s="14"/>
      <c r="HX56" s="14"/>
      <c r="HY56" s="14"/>
      <c r="HZ56" s="13"/>
      <c r="IA56" s="14"/>
      <c r="IB56" s="14"/>
      <c r="IC56" s="14"/>
      <c r="ID56" s="14"/>
      <c r="IE56" s="14"/>
      <c r="IF56" s="14"/>
      <c r="IG56" s="14"/>
      <c r="IH56" s="14"/>
      <c r="II56" s="14"/>
      <c r="IJ56" s="217"/>
    </row>
    <row r="57" spans="1:245" ht="9">
      <c r="A57" s="218" t="s">
        <v>97</v>
      </c>
      <c r="B57" s="178"/>
      <c r="C57" s="181"/>
      <c r="D57" s="15">
        <f>SUM(E19:E54)</f>
        <v>78289.8</v>
      </c>
      <c r="E57" s="16"/>
      <c r="F57" s="16"/>
      <c r="G57" s="16"/>
      <c r="H57" s="16"/>
      <c r="I57" s="16"/>
      <c r="J57" s="16"/>
      <c r="K57" s="16"/>
      <c r="L57" s="16"/>
      <c r="M57" s="16"/>
      <c r="N57" s="15">
        <f>SUM(O19:O54)</f>
        <v>596037.29</v>
      </c>
      <c r="O57" s="16"/>
      <c r="P57" s="16"/>
      <c r="Q57" s="16"/>
      <c r="R57" s="16"/>
      <c r="S57" s="16"/>
      <c r="T57" s="16"/>
      <c r="U57" s="16"/>
      <c r="V57" s="16"/>
      <c r="W57" s="16"/>
      <c r="X57" s="15">
        <f>SUM(Y19:Y54)</f>
        <v>1105531.01</v>
      </c>
      <c r="Y57" s="16"/>
      <c r="Z57" s="16"/>
      <c r="AA57" s="16"/>
      <c r="AB57" s="16"/>
      <c r="AC57" s="16"/>
      <c r="AD57" s="16"/>
      <c r="AE57" s="16"/>
      <c r="AF57" s="16"/>
      <c r="AG57" s="16"/>
      <c r="AH57" s="15">
        <f>SUM(AI19:AI54)</f>
        <v>981459.98</v>
      </c>
      <c r="AI57" s="16"/>
      <c r="AJ57" s="16"/>
      <c r="AK57" s="16"/>
      <c r="AL57" s="16"/>
      <c r="AM57" s="16"/>
      <c r="AN57" s="16"/>
      <c r="AO57" s="16"/>
      <c r="AP57" s="16"/>
      <c r="AQ57" s="16"/>
      <c r="AR57" s="15">
        <f>SUM(AS19:AS54)</f>
        <v>70934.09</v>
      </c>
      <c r="AS57" s="16"/>
      <c r="AT57" s="16"/>
      <c r="AU57" s="16"/>
      <c r="AV57" s="16"/>
      <c r="AW57" s="16"/>
      <c r="AX57" s="16"/>
      <c r="AY57" s="16"/>
      <c r="AZ57" s="16"/>
      <c r="BA57" s="16"/>
      <c r="BB57" s="15" t="e">
        <f>SUM(BC19:BC54)</f>
        <v>#REF!</v>
      </c>
      <c r="BC57" s="16"/>
      <c r="BD57" s="16"/>
      <c r="BE57" s="16"/>
      <c r="BF57" s="16"/>
      <c r="BG57" s="16"/>
      <c r="BH57" s="16"/>
      <c r="BI57" s="16"/>
      <c r="BJ57" s="16"/>
      <c r="BK57" s="16"/>
      <c r="BL57" s="15" t="e">
        <f>SUM(BM19:BM54)</f>
        <v>#REF!</v>
      </c>
      <c r="BM57" s="16"/>
      <c r="BN57" s="16"/>
      <c r="BO57" s="16"/>
      <c r="BP57" s="16"/>
      <c r="BQ57" s="16"/>
      <c r="BR57" s="16"/>
      <c r="BS57" s="16"/>
      <c r="BT57" s="16"/>
      <c r="BU57" s="16"/>
      <c r="BV57" s="15" t="e">
        <f>SUM(BW19:BW54)</f>
        <v>#REF!</v>
      </c>
      <c r="BW57" s="16"/>
      <c r="BX57" s="16"/>
      <c r="BY57" s="16"/>
      <c r="BZ57" s="16"/>
      <c r="CA57" s="16"/>
      <c r="CB57" s="16"/>
      <c r="CC57" s="16"/>
      <c r="CD57" s="16"/>
      <c r="CE57" s="16"/>
      <c r="CF57" s="15" t="e">
        <f>SUM(CG19:CG54)</f>
        <v>#REF!</v>
      </c>
      <c r="CG57" s="16"/>
      <c r="CH57" s="16"/>
      <c r="CI57" s="16"/>
      <c r="CJ57" s="16"/>
      <c r="CK57" s="16"/>
      <c r="CL57" s="16"/>
      <c r="CM57" s="16"/>
      <c r="CN57" s="16"/>
      <c r="CO57" s="16"/>
      <c r="CP57" s="15" t="e">
        <f>SUM(CQ19:CQ54)</f>
        <v>#REF!</v>
      </c>
      <c r="CQ57" s="16"/>
      <c r="CR57" s="16"/>
      <c r="CS57" s="16"/>
      <c r="CT57" s="16"/>
      <c r="CU57" s="16"/>
      <c r="CV57" s="16"/>
      <c r="CW57" s="16"/>
      <c r="CX57" s="16"/>
      <c r="CY57" s="16"/>
      <c r="CZ57" s="15" t="e">
        <f>SUM(DA19:DA54)</f>
        <v>#REF!</v>
      </c>
      <c r="DA57" s="16"/>
      <c r="DB57" s="16"/>
      <c r="DC57" s="16"/>
      <c r="DD57" s="16"/>
      <c r="DE57" s="16"/>
      <c r="DF57" s="16"/>
      <c r="DG57" s="16"/>
      <c r="DH57" s="16"/>
      <c r="DI57" s="16"/>
      <c r="DJ57" s="15" t="e">
        <f>SUM(DK19:DK54)</f>
        <v>#REF!</v>
      </c>
      <c r="DK57" s="16"/>
      <c r="DL57" s="16"/>
      <c r="DM57" s="16"/>
      <c r="DN57" s="16"/>
      <c r="DO57" s="16"/>
      <c r="DP57" s="16"/>
      <c r="DQ57" s="16"/>
      <c r="DR57" s="16"/>
      <c r="DS57" s="16"/>
      <c r="DT57" s="15" t="e">
        <f>SUM(DU19:DU54)</f>
        <v>#REF!</v>
      </c>
      <c r="DU57" s="16"/>
      <c r="DV57" s="16"/>
      <c r="DW57" s="16"/>
      <c r="DX57" s="16"/>
      <c r="DY57" s="16"/>
      <c r="DZ57" s="16"/>
      <c r="EA57" s="16"/>
      <c r="EB57" s="16"/>
      <c r="EC57" s="16"/>
      <c r="ED57" s="15" t="e">
        <f>SUM(EE19:EE54)</f>
        <v>#REF!</v>
      </c>
      <c r="EE57" s="16"/>
      <c r="EF57" s="16"/>
      <c r="EG57" s="16"/>
      <c r="EH57" s="16"/>
      <c r="EI57" s="16"/>
      <c r="EJ57" s="16"/>
      <c r="EK57" s="16"/>
      <c r="EL57" s="16"/>
      <c r="EM57" s="16"/>
      <c r="EN57" s="15" t="e">
        <f>SUM(EO19:EO54)</f>
        <v>#REF!</v>
      </c>
      <c r="EO57" s="16"/>
      <c r="EP57" s="16"/>
      <c r="EQ57" s="16"/>
      <c r="ER57" s="16"/>
      <c r="ES57" s="16"/>
      <c r="ET57" s="16"/>
      <c r="EU57" s="16"/>
      <c r="EV57" s="16"/>
      <c r="EW57" s="16"/>
      <c r="EX57" s="15" t="e">
        <f>SUM(EY19:EY54)</f>
        <v>#REF!</v>
      </c>
      <c r="EY57" s="16"/>
      <c r="EZ57" s="16"/>
      <c r="FA57" s="16"/>
      <c r="FB57" s="16"/>
      <c r="FC57" s="16"/>
      <c r="FD57" s="16"/>
      <c r="FE57" s="16"/>
      <c r="FF57" s="16"/>
      <c r="FG57" s="16"/>
      <c r="FH57" s="15" t="e">
        <f>SUM(FI19:FI54)</f>
        <v>#REF!</v>
      </c>
      <c r="FI57" s="16"/>
      <c r="FJ57" s="16"/>
      <c r="FK57" s="16"/>
      <c r="FL57" s="16"/>
      <c r="FM57" s="16"/>
      <c r="FN57" s="16"/>
      <c r="FO57" s="16"/>
      <c r="FP57" s="16"/>
      <c r="FQ57" s="16"/>
      <c r="FR57" s="15" t="e">
        <f>SUM(FS19:FS54)</f>
        <v>#REF!</v>
      </c>
      <c r="FS57" s="16"/>
      <c r="FT57" s="16"/>
      <c r="FU57" s="16"/>
      <c r="FV57" s="16"/>
      <c r="FW57" s="16"/>
      <c r="FX57" s="16"/>
      <c r="FY57" s="16"/>
      <c r="FZ57" s="16"/>
      <c r="GA57" s="16"/>
      <c r="GB57" s="15" t="e">
        <f>SUM(GC19:GC54)</f>
        <v>#REF!</v>
      </c>
      <c r="GC57" s="16"/>
      <c r="GD57" s="16"/>
      <c r="GE57" s="16"/>
      <c r="GF57" s="16"/>
      <c r="GG57" s="16"/>
      <c r="GH57" s="16"/>
      <c r="GI57" s="16"/>
      <c r="GJ57" s="16"/>
      <c r="GK57" s="16"/>
      <c r="GL57" s="15" t="e">
        <f>SUM(GM19:GM54)</f>
        <v>#REF!</v>
      </c>
      <c r="GM57" s="16"/>
      <c r="GN57" s="16"/>
      <c r="GO57" s="16"/>
      <c r="GP57" s="16"/>
      <c r="GQ57" s="16"/>
      <c r="GR57" s="16"/>
      <c r="GS57" s="16"/>
      <c r="GT57" s="16"/>
      <c r="GU57" s="16"/>
      <c r="GV57" s="15" t="e">
        <f>SUM(GW19:GW54)</f>
        <v>#REF!</v>
      </c>
      <c r="GW57" s="16"/>
      <c r="GX57" s="16"/>
      <c r="GY57" s="16"/>
      <c r="GZ57" s="16"/>
      <c r="HA57" s="16"/>
      <c r="HB57" s="16"/>
      <c r="HC57" s="16"/>
      <c r="HD57" s="16"/>
      <c r="HE57" s="16"/>
      <c r="HF57" s="15" t="e">
        <f>SUM(HG19:HG54)</f>
        <v>#REF!</v>
      </c>
      <c r="HG57" s="16"/>
      <c r="HH57" s="16"/>
      <c r="HI57" s="16"/>
      <c r="HJ57" s="16"/>
      <c r="HK57" s="16"/>
      <c r="HL57" s="16"/>
      <c r="HM57" s="16"/>
      <c r="HN57" s="16"/>
      <c r="HO57" s="16"/>
      <c r="HP57" s="15" t="e">
        <f>SUM(HQ19:HQ54)</f>
        <v>#REF!</v>
      </c>
      <c r="HQ57" s="16"/>
      <c r="HR57" s="16"/>
      <c r="HS57" s="16"/>
      <c r="HT57" s="16"/>
      <c r="HU57" s="16"/>
      <c r="HV57" s="16"/>
      <c r="HW57" s="16"/>
      <c r="HX57" s="16"/>
      <c r="HY57" s="16"/>
      <c r="HZ57" s="15" t="e">
        <f>SUM(IA19:IA54)</f>
        <v>#REF!</v>
      </c>
      <c r="IA57" s="16"/>
      <c r="IB57" s="16"/>
      <c r="IC57" s="16"/>
      <c r="ID57" s="16"/>
      <c r="IE57" s="16"/>
      <c r="IF57" s="16"/>
      <c r="IG57" s="16"/>
      <c r="IH57" s="16"/>
      <c r="II57" s="16"/>
      <c r="IJ57" s="200">
        <f>SUM(D57:AR57)</f>
        <v>2832252.17</v>
      </c>
      <c r="IK57" s="948"/>
    </row>
    <row r="58" spans="1:244" ht="9">
      <c r="A58" s="201"/>
      <c r="B58" s="206"/>
      <c r="C58" s="208"/>
      <c r="D58" s="12"/>
      <c r="E58" s="11"/>
      <c r="F58" s="11"/>
      <c r="G58" s="11"/>
      <c r="H58" s="11"/>
      <c r="I58" s="11"/>
      <c r="J58" s="11"/>
      <c r="K58" s="11"/>
      <c r="L58" s="11"/>
      <c r="M58" s="11"/>
      <c r="N58" s="12"/>
      <c r="O58" s="11"/>
      <c r="P58" s="11"/>
      <c r="Q58" s="11"/>
      <c r="R58" s="11"/>
      <c r="S58" s="11"/>
      <c r="T58" s="11"/>
      <c r="U58" s="11"/>
      <c r="V58" s="11"/>
      <c r="W58" s="11"/>
      <c r="X58" s="12"/>
      <c r="Y58" s="11"/>
      <c r="Z58" s="11"/>
      <c r="AA58" s="11"/>
      <c r="AB58" s="11"/>
      <c r="AC58" s="11"/>
      <c r="AD58" s="11"/>
      <c r="AE58" s="11"/>
      <c r="AF58" s="11"/>
      <c r="AG58" s="11"/>
      <c r="AH58" s="12"/>
      <c r="AI58" s="11"/>
      <c r="AJ58" s="11"/>
      <c r="AK58" s="11"/>
      <c r="AL58" s="11"/>
      <c r="AM58" s="11"/>
      <c r="AN58" s="11"/>
      <c r="AO58" s="11"/>
      <c r="AP58" s="11"/>
      <c r="AQ58" s="11"/>
      <c r="AR58" s="12"/>
      <c r="AS58" s="11"/>
      <c r="AT58" s="11"/>
      <c r="AU58" s="11"/>
      <c r="AV58" s="11"/>
      <c r="AW58" s="11"/>
      <c r="AX58" s="11"/>
      <c r="AY58" s="11"/>
      <c r="AZ58" s="11"/>
      <c r="BA58" s="11"/>
      <c r="BB58" s="12"/>
      <c r="BC58" s="11"/>
      <c r="BD58" s="11"/>
      <c r="BE58" s="11"/>
      <c r="BF58" s="11"/>
      <c r="BG58" s="11"/>
      <c r="BH58" s="11"/>
      <c r="BI58" s="11"/>
      <c r="BJ58" s="11"/>
      <c r="BK58" s="11"/>
      <c r="BL58" s="12"/>
      <c r="BM58" s="11"/>
      <c r="BN58" s="11"/>
      <c r="BO58" s="11"/>
      <c r="BP58" s="11"/>
      <c r="BQ58" s="11"/>
      <c r="BR58" s="11"/>
      <c r="BS58" s="11"/>
      <c r="BT58" s="11"/>
      <c r="BU58" s="11"/>
      <c r="BV58" s="12"/>
      <c r="BW58" s="11"/>
      <c r="BX58" s="11"/>
      <c r="BY58" s="11"/>
      <c r="BZ58" s="11"/>
      <c r="CA58" s="11"/>
      <c r="CB58" s="11"/>
      <c r="CC58" s="11"/>
      <c r="CD58" s="11"/>
      <c r="CE58" s="11"/>
      <c r="CF58" s="12"/>
      <c r="CG58" s="11"/>
      <c r="CH58" s="11"/>
      <c r="CI58" s="11"/>
      <c r="CJ58" s="11"/>
      <c r="CK58" s="11"/>
      <c r="CL58" s="11"/>
      <c r="CM58" s="11"/>
      <c r="CN58" s="11"/>
      <c r="CO58" s="11"/>
      <c r="CP58" s="12"/>
      <c r="CQ58" s="11"/>
      <c r="CR58" s="11"/>
      <c r="CS58" s="11"/>
      <c r="CT58" s="11"/>
      <c r="CU58" s="11"/>
      <c r="CV58" s="11"/>
      <c r="CW58" s="11"/>
      <c r="CX58" s="11"/>
      <c r="CY58" s="11"/>
      <c r="CZ58" s="12"/>
      <c r="DA58" s="11"/>
      <c r="DB58" s="11"/>
      <c r="DC58" s="11"/>
      <c r="DD58" s="11"/>
      <c r="DE58" s="11"/>
      <c r="DF58" s="11"/>
      <c r="DG58" s="11"/>
      <c r="DH58" s="11"/>
      <c r="DI58" s="11"/>
      <c r="DJ58" s="12"/>
      <c r="DK58" s="11"/>
      <c r="DL58" s="11"/>
      <c r="DM58" s="11"/>
      <c r="DN58" s="11"/>
      <c r="DO58" s="11"/>
      <c r="DP58" s="11"/>
      <c r="DQ58" s="11"/>
      <c r="DR58" s="11"/>
      <c r="DS58" s="11"/>
      <c r="DT58" s="12"/>
      <c r="DU58" s="11"/>
      <c r="DV58" s="11"/>
      <c r="DW58" s="11"/>
      <c r="DX58" s="11"/>
      <c r="DY58" s="11"/>
      <c r="DZ58" s="11"/>
      <c r="EA58" s="11"/>
      <c r="EB58" s="11"/>
      <c r="EC58" s="11"/>
      <c r="ED58" s="12"/>
      <c r="EE58" s="11"/>
      <c r="EF58" s="11"/>
      <c r="EG58" s="11"/>
      <c r="EH58" s="11"/>
      <c r="EI58" s="11"/>
      <c r="EJ58" s="11"/>
      <c r="EK58" s="11"/>
      <c r="EL58" s="11"/>
      <c r="EM58" s="11"/>
      <c r="EN58" s="12"/>
      <c r="EO58" s="11"/>
      <c r="EP58" s="11"/>
      <c r="EQ58" s="11"/>
      <c r="ER58" s="11"/>
      <c r="ES58" s="11"/>
      <c r="ET58" s="11"/>
      <c r="EU58" s="11"/>
      <c r="EV58" s="11"/>
      <c r="EW58" s="11"/>
      <c r="EX58" s="12"/>
      <c r="EY58" s="11"/>
      <c r="EZ58" s="11"/>
      <c r="FA58" s="11"/>
      <c r="FB58" s="11"/>
      <c r="FC58" s="11"/>
      <c r="FD58" s="11"/>
      <c r="FE58" s="11"/>
      <c r="FF58" s="11"/>
      <c r="FG58" s="11"/>
      <c r="FH58" s="12"/>
      <c r="FI58" s="11"/>
      <c r="FJ58" s="11"/>
      <c r="FK58" s="11"/>
      <c r="FL58" s="11"/>
      <c r="FM58" s="11"/>
      <c r="FN58" s="11"/>
      <c r="FO58" s="11"/>
      <c r="FP58" s="11"/>
      <c r="FQ58" s="11"/>
      <c r="FR58" s="12"/>
      <c r="FS58" s="11"/>
      <c r="FT58" s="11"/>
      <c r="FU58" s="11"/>
      <c r="FV58" s="11"/>
      <c r="FW58" s="11"/>
      <c r="FX58" s="11"/>
      <c r="FY58" s="11"/>
      <c r="FZ58" s="11"/>
      <c r="GA58" s="11"/>
      <c r="GB58" s="12"/>
      <c r="GC58" s="11"/>
      <c r="GD58" s="11"/>
      <c r="GE58" s="11"/>
      <c r="GF58" s="11"/>
      <c r="GG58" s="11"/>
      <c r="GH58" s="11"/>
      <c r="GI58" s="11"/>
      <c r="GJ58" s="11"/>
      <c r="GK58" s="11"/>
      <c r="GL58" s="12"/>
      <c r="GM58" s="11"/>
      <c r="GN58" s="11"/>
      <c r="GO58" s="11"/>
      <c r="GP58" s="11"/>
      <c r="GQ58" s="11"/>
      <c r="GR58" s="11"/>
      <c r="GS58" s="11"/>
      <c r="GT58" s="11"/>
      <c r="GU58" s="11"/>
      <c r="GV58" s="12"/>
      <c r="GW58" s="11"/>
      <c r="GX58" s="11"/>
      <c r="GY58" s="11"/>
      <c r="GZ58" s="11"/>
      <c r="HA58" s="11"/>
      <c r="HB58" s="11"/>
      <c r="HC58" s="11"/>
      <c r="HD58" s="11"/>
      <c r="HE58" s="11"/>
      <c r="HF58" s="12"/>
      <c r="HG58" s="11"/>
      <c r="HH58" s="11"/>
      <c r="HI58" s="11"/>
      <c r="HJ58" s="11"/>
      <c r="HK58" s="11"/>
      <c r="HL58" s="11"/>
      <c r="HM58" s="11"/>
      <c r="HN58" s="11"/>
      <c r="HO58" s="11"/>
      <c r="HP58" s="12"/>
      <c r="HQ58" s="11"/>
      <c r="HR58" s="11"/>
      <c r="HS58" s="11"/>
      <c r="HT58" s="11"/>
      <c r="HU58" s="11"/>
      <c r="HV58" s="11"/>
      <c r="HW58" s="11"/>
      <c r="HX58" s="11"/>
      <c r="HY58" s="11"/>
      <c r="HZ58" s="12"/>
      <c r="IA58" s="11"/>
      <c r="IB58" s="11"/>
      <c r="IC58" s="11"/>
      <c r="ID58" s="11"/>
      <c r="IE58" s="11"/>
      <c r="IF58" s="11"/>
      <c r="IG58" s="11"/>
      <c r="IH58" s="11"/>
      <c r="II58" s="11"/>
      <c r="IJ58" s="219"/>
    </row>
    <row r="59" spans="1:244" ht="9">
      <c r="A59" s="220" t="s">
        <v>151</v>
      </c>
      <c r="B59" s="178"/>
      <c r="C59" s="202"/>
      <c r="D59" s="13"/>
      <c r="E59" s="14"/>
      <c r="F59" s="14"/>
      <c r="G59" s="14"/>
      <c r="H59" s="14"/>
      <c r="I59" s="14"/>
      <c r="J59" s="14"/>
      <c r="K59" s="14"/>
      <c r="L59" s="14"/>
      <c r="M59" s="14"/>
      <c r="N59" s="13"/>
      <c r="O59" s="14"/>
      <c r="P59" s="14"/>
      <c r="Q59" s="14"/>
      <c r="R59" s="14"/>
      <c r="S59" s="14"/>
      <c r="T59" s="14"/>
      <c r="U59" s="14"/>
      <c r="V59" s="14"/>
      <c r="W59" s="14"/>
      <c r="X59" s="13"/>
      <c r="Y59" s="14"/>
      <c r="Z59" s="14"/>
      <c r="AA59" s="14"/>
      <c r="AB59" s="14"/>
      <c r="AC59" s="14"/>
      <c r="AD59" s="14"/>
      <c r="AE59" s="14"/>
      <c r="AF59" s="14"/>
      <c r="AG59" s="14"/>
      <c r="AH59" s="13"/>
      <c r="AI59" s="14"/>
      <c r="AJ59" s="14"/>
      <c r="AK59" s="14"/>
      <c r="AL59" s="14"/>
      <c r="AM59" s="14"/>
      <c r="AN59" s="14"/>
      <c r="AO59" s="14"/>
      <c r="AP59" s="14"/>
      <c r="AQ59" s="14"/>
      <c r="AR59" s="13"/>
      <c r="AS59" s="14"/>
      <c r="AT59" s="14"/>
      <c r="AU59" s="14"/>
      <c r="AV59" s="14"/>
      <c r="AW59" s="14"/>
      <c r="AX59" s="14"/>
      <c r="AY59" s="14"/>
      <c r="AZ59" s="14"/>
      <c r="BA59" s="14"/>
      <c r="BB59" s="13"/>
      <c r="BC59" s="14"/>
      <c r="BD59" s="14"/>
      <c r="BE59" s="14"/>
      <c r="BF59" s="14"/>
      <c r="BG59" s="14"/>
      <c r="BH59" s="14"/>
      <c r="BI59" s="14"/>
      <c r="BJ59" s="14"/>
      <c r="BK59" s="14"/>
      <c r="BL59" s="13"/>
      <c r="BM59" s="14"/>
      <c r="BN59" s="14"/>
      <c r="BO59" s="14"/>
      <c r="BP59" s="14"/>
      <c r="BQ59" s="14"/>
      <c r="BR59" s="14"/>
      <c r="BS59" s="14"/>
      <c r="BT59" s="14"/>
      <c r="BU59" s="14"/>
      <c r="BV59" s="13"/>
      <c r="BW59" s="14"/>
      <c r="BX59" s="14"/>
      <c r="BY59" s="14"/>
      <c r="BZ59" s="14"/>
      <c r="CA59" s="14"/>
      <c r="CB59" s="14"/>
      <c r="CC59" s="14"/>
      <c r="CD59" s="14"/>
      <c r="CE59" s="14"/>
      <c r="CF59" s="13"/>
      <c r="CG59" s="14"/>
      <c r="CH59" s="14"/>
      <c r="CI59" s="14"/>
      <c r="CJ59" s="14"/>
      <c r="CK59" s="14"/>
      <c r="CL59" s="14"/>
      <c r="CM59" s="14"/>
      <c r="CN59" s="14"/>
      <c r="CO59" s="14"/>
      <c r="CP59" s="13"/>
      <c r="CQ59" s="14"/>
      <c r="CR59" s="14"/>
      <c r="CS59" s="14"/>
      <c r="CT59" s="14"/>
      <c r="CU59" s="14"/>
      <c r="CV59" s="14"/>
      <c r="CW59" s="14"/>
      <c r="CX59" s="14"/>
      <c r="CY59" s="14"/>
      <c r="CZ59" s="13"/>
      <c r="DA59" s="14"/>
      <c r="DB59" s="14"/>
      <c r="DC59" s="14"/>
      <c r="DD59" s="14"/>
      <c r="DE59" s="14"/>
      <c r="DF59" s="14"/>
      <c r="DG59" s="14"/>
      <c r="DH59" s="14"/>
      <c r="DI59" s="14"/>
      <c r="DJ59" s="13"/>
      <c r="DK59" s="14"/>
      <c r="DL59" s="14"/>
      <c r="DM59" s="14"/>
      <c r="DN59" s="14"/>
      <c r="DO59" s="14"/>
      <c r="DP59" s="14"/>
      <c r="DQ59" s="14"/>
      <c r="DR59" s="14"/>
      <c r="DS59" s="14"/>
      <c r="DT59" s="13"/>
      <c r="DU59" s="14"/>
      <c r="DV59" s="14"/>
      <c r="DW59" s="14"/>
      <c r="DX59" s="14"/>
      <c r="DY59" s="14"/>
      <c r="DZ59" s="14"/>
      <c r="EA59" s="14"/>
      <c r="EB59" s="14"/>
      <c r="EC59" s="14"/>
      <c r="ED59" s="13"/>
      <c r="EE59" s="14"/>
      <c r="EF59" s="14"/>
      <c r="EG59" s="14"/>
      <c r="EH59" s="14"/>
      <c r="EI59" s="14"/>
      <c r="EJ59" s="14"/>
      <c r="EK59" s="14"/>
      <c r="EL59" s="14"/>
      <c r="EM59" s="14"/>
      <c r="EN59" s="13"/>
      <c r="EO59" s="14"/>
      <c r="EP59" s="14"/>
      <c r="EQ59" s="14"/>
      <c r="ER59" s="14"/>
      <c r="ES59" s="14"/>
      <c r="ET59" s="14"/>
      <c r="EU59" s="14"/>
      <c r="EV59" s="14"/>
      <c r="EW59" s="14"/>
      <c r="EX59" s="13"/>
      <c r="EY59" s="14"/>
      <c r="EZ59" s="14"/>
      <c r="FA59" s="14"/>
      <c r="FB59" s="14"/>
      <c r="FC59" s="14"/>
      <c r="FD59" s="14"/>
      <c r="FE59" s="14"/>
      <c r="FF59" s="14"/>
      <c r="FG59" s="14"/>
      <c r="FH59" s="13"/>
      <c r="FI59" s="14"/>
      <c r="FJ59" s="14"/>
      <c r="FK59" s="14"/>
      <c r="FL59" s="14"/>
      <c r="FM59" s="14"/>
      <c r="FN59" s="14"/>
      <c r="FO59" s="14"/>
      <c r="FP59" s="14"/>
      <c r="FQ59" s="14"/>
      <c r="FR59" s="13"/>
      <c r="FS59" s="14"/>
      <c r="FT59" s="14"/>
      <c r="FU59" s="14"/>
      <c r="FV59" s="14"/>
      <c r="FW59" s="14"/>
      <c r="FX59" s="14"/>
      <c r="FY59" s="14"/>
      <c r="FZ59" s="14"/>
      <c r="GA59" s="14"/>
      <c r="GB59" s="13"/>
      <c r="GC59" s="14"/>
      <c r="GD59" s="14"/>
      <c r="GE59" s="14"/>
      <c r="GF59" s="14"/>
      <c r="GG59" s="14"/>
      <c r="GH59" s="14"/>
      <c r="GI59" s="14"/>
      <c r="GJ59" s="14"/>
      <c r="GK59" s="14"/>
      <c r="GL59" s="13"/>
      <c r="GM59" s="14"/>
      <c r="GN59" s="14"/>
      <c r="GO59" s="14"/>
      <c r="GP59" s="14"/>
      <c r="GQ59" s="14"/>
      <c r="GR59" s="14"/>
      <c r="GS59" s="14"/>
      <c r="GT59" s="14"/>
      <c r="GU59" s="14"/>
      <c r="GV59" s="13"/>
      <c r="GW59" s="14"/>
      <c r="GX59" s="14"/>
      <c r="GY59" s="14"/>
      <c r="GZ59" s="14"/>
      <c r="HA59" s="14"/>
      <c r="HB59" s="14"/>
      <c r="HC59" s="14"/>
      <c r="HD59" s="14"/>
      <c r="HE59" s="14"/>
      <c r="HF59" s="13"/>
      <c r="HG59" s="14"/>
      <c r="HH59" s="14"/>
      <c r="HI59" s="14"/>
      <c r="HJ59" s="14"/>
      <c r="HK59" s="14"/>
      <c r="HL59" s="14"/>
      <c r="HM59" s="14"/>
      <c r="HN59" s="14"/>
      <c r="HO59" s="14"/>
      <c r="HP59" s="13"/>
      <c r="HQ59" s="14"/>
      <c r="HR59" s="14"/>
      <c r="HS59" s="14"/>
      <c r="HT59" s="14"/>
      <c r="HU59" s="14"/>
      <c r="HV59" s="14"/>
      <c r="HW59" s="14"/>
      <c r="HX59" s="14"/>
      <c r="HY59" s="14"/>
      <c r="HZ59" s="13"/>
      <c r="IA59" s="14"/>
      <c r="IB59" s="14"/>
      <c r="IC59" s="14"/>
      <c r="ID59" s="14"/>
      <c r="IE59" s="14"/>
      <c r="IF59" s="14"/>
      <c r="IG59" s="14"/>
      <c r="IH59" s="14"/>
      <c r="II59" s="14"/>
      <c r="IJ59" s="221"/>
    </row>
    <row r="60" spans="1:245" ht="9">
      <c r="A60" s="198"/>
      <c r="B60" s="178"/>
      <c r="C60" s="222">
        <f>Planilha!G573</f>
        <v>0</v>
      </c>
      <c r="D60" s="15">
        <f>SUM(E19:E50)*'LDI Serviços'!G43+(Cronograma!E53*'LDI Diferenciado'!G43)</f>
        <v>21717.59</v>
      </c>
      <c r="E60" s="16"/>
      <c r="F60" s="16"/>
      <c r="G60" s="16"/>
      <c r="H60" s="16"/>
      <c r="I60" s="16"/>
      <c r="J60" s="16"/>
      <c r="K60" s="16"/>
      <c r="L60" s="16"/>
      <c r="M60" s="16"/>
      <c r="N60" s="15">
        <f>SUM(O19:O50)*'LDI Serviços'!G43+(Cronograma!O53*'LDI Diferenciado'!G43)</f>
        <v>128707.42</v>
      </c>
      <c r="O60" s="16"/>
      <c r="P60" s="16"/>
      <c r="Q60" s="16"/>
      <c r="R60" s="16"/>
      <c r="S60" s="16"/>
      <c r="T60" s="16"/>
      <c r="U60" s="16"/>
      <c r="V60" s="16"/>
      <c r="W60" s="16"/>
      <c r="X60" s="15">
        <f>SUM(Y19:Y50)*'LDI Serviços'!G43+(Cronograma!Y53*'LDI Diferenciado'!G43)</f>
        <v>233407.65</v>
      </c>
      <c r="Y60" s="16"/>
      <c r="Z60" s="16"/>
      <c r="AA60" s="16"/>
      <c r="AB60" s="16"/>
      <c r="AC60" s="16"/>
      <c r="AD60" s="16"/>
      <c r="AE60" s="16"/>
      <c r="AF60" s="16"/>
      <c r="AG60" s="16"/>
      <c r="AH60" s="15">
        <f>SUM(AI19:AI50)*'LDI Serviços'!G43+(Cronograma!AI53*'LDI Diferenciado'!G43)</f>
        <v>198990.34</v>
      </c>
      <c r="AI60" s="16"/>
      <c r="AJ60" s="16"/>
      <c r="AK60" s="16"/>
      <c r="AL60" s="16"/>
      <c r="AM60" s="16"/>
      <c r="AN60" s="16"/>
      <c r="AO60" s="16"/>
      <c r="AP60" s="16"/>
      <c r="AQ60" s="16"/>
      <c r="AR60" s="15">
        <f>SUM(AS19:AS50)*'LDI Serviços'!G43+(Cronograma!AS53*'LDI Diferenciado'!G43)-0.01</f>
        <v>19677.11</v>
      </c>
      <c r="AS60" s="16"/>
      <c r="AT60" s="16"/>
      <c r="AU60" s="16"/>
      <c r="AV60" s="16"/>
      <c r="AW60" s="16"/>
      <c r="AX60" s="16"/>
      <c r="AY60" s="16"/>
      <c r="AZ60" s="16"/>
      <c r="BA60" s="16"/>
      <c r="BB60" s="15" t="e">
        <f>C60*BB57</f>
        <v>#REF!</v>
      </c>
      <c r="BC60" s="16"/>
      <c r="BD60" s="16"/>
      <c r="BE60" s="16"/>
      <c r="BF60" s="16"/>
      <c r="BG60" s="16"/>
      <c r="BH60" s="16"/>
      <c r="BI60" s="16"/>
      <c r="BJ60" s="16"/>
      <c r="BK60" s="16"/>
      <c r="BL60" s="15" t="e">
        <f>C60*BL57</f>
        <v>#REF!</v>
      </c>
      <c r="BM60" s="16"/>
      <c r="BN60" s="16"/>
      <c r="BO60" s="16"/>
      <c r="BP60" s="16"/>
      <c r="BQ60" s="16"/>
      <c r="BR60" s="16"/>
      <c r="BS60" s="16"/>
      <c r="BT60" s="16"/>
      <c r="BU60" s="16"/>
      <c r="BV60" s="15" t="e">
        <f>C60*BV57</f>
        <v>#REF!</v>
      </c>
      <c r="BW60" s="16"/>
      <c r="BX60" s="16"/>
      <c r="BY60" s="16"/>
      <c r="BZ60" s="16"/>
      <c r="CA60" s="16"/>
      <c r="CB60" s="16"/>
      <c r="CC60" s="16"/>
      <c r="CD60" s="16"/>
      <c r="CE60" s="16"/>
      <c r="CF60" s="15" t="e">
        <f>C60*CF57</f>
        <v>#REF!</v>
      </c>
      <c r="CG60" s="16"/>
      <c r="CH60" s="16"/>
      <c r="CI60" s="16"/>
      <c r="CJ60" s="16"/>
      <c r="CK60" s="16"/>
      <c r="CL60" s="16"/>
      <c r="CM60" s="16"/>
      <c r="CN60" s="16"/>
      <c r="CO60" s="16"/>
      <c r="CP60" s="15" t="e">
        <f>C60*CP57</f>
        <v>#REF!</v>
      </c>
      <c r="CQ60" s="16"/>
      <c r="CR60" s="16"/>
      <c r="CS60" s="16"/>
      <c r="CT60" s="16"/>
      <c r="CU60" s="16"/>
      <c r="CV60" s="16"/>
      <c r="CW60" s="16"/>
      <c r="CX60" s="16"/>
      <c r="CY60" s="16"/>
      <c r="CZ60" s="15" t="e">
        <f>C60*CZ57</f>
        <v>#REF!</v>
      </c>
      <c r="DA60" s="16"/>
      <c r="DB60" s="16"/>
      <c r="DC60" s="16"/>
      <c r="DD60" s="16"/>
      <c r="DE60" s="16"/>
      <c r="DF60" s="16"/>
      <c r="DG60" s="16"/>
      <c r="DH60" s="16"/>
      <c r="DI60" s="16"/>
      <c r="DJ60" s="15" t="e">
        <f>C60*DJ57</f>
        <v>#REF!</v>
      </c>
      <c r="DK60" s="16"/>
      <c r="DL60" s="16"/>
      <c r="DM60" s="16"/>
      <c r="DN60" s="16"/>
      <c r="DO60" s="16"/>
      <c r="DP60" s="16"/>
      <c r="DQ60" s="16"/>
      <c r="DR60" s="16"/>
      <c r="DS60" s="16"/>
      <c r="DT60" s="15" t="e">
        <f>C60*DT57</f>
        <v>#REF!</v>
      </c>
      <c r="DU60" s="16"/>
      <c r="DV60" s="16"/>
      <c r="DW60" s="16"/>
      <c r="DX60" s="16"/>
      <c r="DY60" s="16"/>
      <c r="DZ60" s="16"/>
      <c r="EA60" s="16"/>
      <c r="EB60" s="16"/>
      <c r="EC60" s="16"/>
      <c r="ED60" s="15" t="e">
        <f>C60*ED57</f>
        <v>#REF!</v>
      </c>
      <c r="EE60" s="16"/>
      <c r="EF60" s="16"/>
      <c r="EG60" s="16"/>
      <c r="EH60" s="16"/>
      <c r="EI60" s="16"/>
      <c r="EJ60" s="16"/>
      <c r="EK60" s="16"/>
      <c r="EL60" s="16"/>
      <c r="EM60" s="16"/>
      <c r="EN60" s="15" t="e">
        <f>C60*EN57</f>
        <v>#REF!</v>
      </c>
      <c r="EO60" s="16"/>
      <c r="EP60" s="16"/>
      <c r="EQ60" s="16"/>
      <c r="ER60" s="16"/>
      <c r="ES60" s="16"/>
      <c r="ET60" s="16"/>
      <c r="EU60" s="16"/>
      <c r="EV60" s="16"/>
      <c r="EW60" s="16"/>
      <c r="EX60" s="15" t="e">
        <f>C60*EX57</f>
        <v>#REF!</v>
      </c>
      <c r="EY60" s="16"/>
      <c r="EZ60" s="16"/>
      <c r="FA60" s="16"/>
      <c r="FB60" s="16"/>
      <c r="FC60" s="16"/>
      <c r="FD60" s="16"/>
      <c r="FE60" s="16"/>
      <c r="FF60" s="16"/>
      <c r="FG60" s="16"/>
      <c r="FH60" s="15" t="e">
        <f>C60*FH57</f>
        <v>#REF!</v>
      </c>
      <c r="FI60" s="16"/>
      <c r="FJ60" s="16"/>
      <c r="FK60" s="16"/>
      <c r="FL60" s="16"/>
      <c r="FM60" s="16"/>
      <c r="FN60" s="16"/>
      <c r="FO60" s="16"/>
      <c r="FP60" s="16"/>
      <c r="FQ60" s="16"/>
      <c r="FR60" s="15" t="e">
        <f>C60*FR57</f>
        <v>#REF!</v>
      </c>
      <c r="FS60" s="16"/>
      <c r="FT60" s="16"/>
      <c r="FU60" s="16"/>
      <c r="FV60" s="16"/>
      <c r="FW60" s="16"/>
      <c r="FX60" s="16"/>
      <c r="FY60" s="16"/>
      <c r="FZ60" s="16"/>
      <c r="GA60" s="16"/>
      <c r="GB60" s="15" t="e">
        <f>C60*GB57</f>
        <v>#REF!</v>
      </c>
      <c r="GC60" s="16"/>
      <c r="GD60" s="16"/>
      <c r="GE60" s="16"/>
      <c r="GF60" s="16"/>
      <c r="GG60" s="16"/>
      <c r="GH60" s="16"/>
      <c r="GI60" s="16"/>
      <c r="GJ60" s="16"/>
      <c r="GK60" s="16"/>
      <c r="GL60" s="15" t="e">
        <f>C60*GL57</f>
        <v>#REF!</v>
      </c>
      <c r="GM60" s="16"/>
      <c r="GN60" s="16"/>
      <c r="GO60" s="16"/>
      <c r="GP60" s="16"/>
      <c r="GQ60" s="16"/>
      <c r="GR60" s="16"/>
      <c r="GS60" s="16"/>
      <c r="GT60" s="16"/>
      <c r="GU60" s="16"/>
      <c r="GV60" s="15" t="e">
        <f>C60*GV57</f>
        <v>#REF!</v>
      </c>
      <c r="GW60" s="16"/>
      <c r="GX60" s="16"/>
      <c r="GY60" s="16"/>
      <c r="GZ60" s="16"/>
      <c r="HA60" s="16"/>
      <c r="HB60" s="16"/>
      <c r="HC60" s="16"/>
      <c r="HD60" s="16"/>
      <c r="HE60" s="16"/>
      <c r="HF60" s="15" t="e">
        <f>C60*HF57</f>
        <v>#REF!</v>
      </c>
      <c r="HG60" s="16"/>
      <c r="HH60" s="16"/>
      <c r="HI60" s="16"/>
      <c r="HJ60" s="16"/>
      <c r="HK60" s="16"/>
      <c r="HL60" s="16"/>
      <c r="HM60" s="16"/>
      <c r="HN60" s="16"/>
      <c r="HO60" s="16"/>
      <c r="HP60" s="15" t="e">
        <f>C60*HP57</f>
        <v>#REF!</v>
      </c>
      <c r="HQ60" s="16"/>
      <c r="HR60" s="16"/>
      <c r="HS60" s="16"/>
      <c r="HT60" s="16"/>
      <c r="HU60" s="16"/>
      <c r="HV60" s="16"/>
      <c r="HW60" s="16"/>
      <c r="HX60" s="16"/>
      <c r="HY60" s="16"/>
      <c r="HZ60" s="15" t="e">
        <f>C60*HZ57</f>
        <v>#REF!</v>
      </c>
      <c r="IA60" s="16"/>
      <c r="IB60" s="16"/>
      <c r="IC60" s="16"/>
      <c r="ID60" s="16"/>
      <c r="IE60" s="16"/>
      <c r="IF60" s="16"/>
      <c r="IG60" s="16"/>
      <c r="IH60" s="16"/>
      <c r="II60" s="16"/>
      <c r="IJ60" s="200">
        <f>SUM(D60:AR60)</f>
        <v>602500.11</v>
      </c>
      <c r="IK60" s="948"/>
    </row>
    <row r="61" spans="1:244" ht="9">
      <c r="A61" s="201"/>
      <c r="B61" s="206"/>
      <c r="C61" s="208"/>
      <c r="D61" s="12"/>
      <c r="E61" s="11"/>
      <c r="F61" s="11"/>
      <c r="G61" s="11"/>
      <c r="H61" s="11"/>
      <c r="I61" s="11"/>
      <c r="J61" s="11"/>
      <c r="K61" s="11"/>
      <c r="L61" s="11"/>
      <c r="M61" s="11"/>
      <c r="N61" s="12"/>
      <c r="O61" s="11"/>
      <c r="P61" s="11"/>
      <c r="Q61" s="11"/>
      <c r="R61" s="11"/>
      <c r="S61" s="11"/>
      <c r="T61" s="11"/>
      <c r="U61" s="11"/>
      <c r="V61" s="11"/>
      <c r="W61" s="11"/>
      <c r="X61" s="12"/>
      <c r="Y61" s="11"/>
      <c r="Z61" s="11"/>
      <c r="AA61" s="11"/>
      <c r="AB61" s="11"/>
      <c r="AC61" s="11"/>
      <c r="AD61" s="11"/>
      <c r="AE61" s="11"/>
      <c r="AF61" s="11"/>
      <c r="AG61" s="11"/>
      <c r="AH61" s="12"/>
      <c r="AI61" s="11"/>
      <c r="AJ61" s="11"/>
      <c r="AK61" s="11"/>
      <c r="AL61" s="11"/>
      <c r="AM61" s="11"/>
      <c r="AN61" s="11"/>
      <c r="AO61" s="11"/>
      <c r="AP61" s="11"/>
      <c r="AQ61" s="11"/>
      <c r="AR61" s="12"/>
      <c r="AS61" s="11"/>
      <c r="AT61" s="11"/>
      <c r="AU61" s="11"/>
      <c r="AV61" s="11"/>
      <c r="AW61" s="11"/>
      <c r="AX61" s="11"/>
      <c r="AY61" s="11"/>
      <c r="AZ61" s="11"/>
      <c r="BA61" s="11"/>
      <c r="BB61" s="12"/>
      <c r="BC61" s="11"/>
      <c r="BD61" s="11"/>
      <c r="BE61" s="11"/>
      <c r="BF61" s="11"/>
      <c r="BG61" s="11"/>
      <c r="BH61" s="11"/>
      <c r="BI61" s="11"/>
      <c r="BJ61" s="11"/>
      <c r="BK61" s="11"/>
      <c r="BL61" s="12"/>
      <c r="BM61" s="11"/>
      <c r="BN61" s="11"/>
      <c r="BO61" s="11"/>
      <c r="BP61" s="11"/>
      <c r="BQ61" s="11"/>
      <c r="BR61" s="11"/>
      <c r="BS61" s="11"/>
      <c r="BT61" s="11"/>
      <c r="BU61" s="11"/>
      <c r="BV61" s="12"/>
      <c r="BW61" s="11"/>
      <c r="BX61" s="11"/>
      <c r="BY61" s="11"/>
      <c r="BZ61" s="11"/>
      <c r="CA61" s="11"/>
      <c r="CB61" s="11"/>
      <c r="CC61" s="11"/>
      <c r="CD61" s="11"/>
      <c r="CE61" s="11"/>
      <c r="CF61" s="12"/>
      <c r="CG61" s="11"/>
      <c r="CH61" s="11"/>
      <c r="CI61" s="11"/>
      <c r="CJ61" s="11"/>
      <c r="CK61" s="11"/>
      <c r="CL61" s="11"/>
      <c r="CM61" s="11"/>
      <c r="CN61" s="11"/>
      <c r="CO61" s="11"/>
      <c r="CP61" s="12"/>
      <c r="CQ61" s="11"/>
      <c r="CR61" s="11"/>
      <c r="CS61" s="11"/>
      <c r="CT61" s="11"/>
      <c r="CU61" s="11"/>
      <c r="CV61" s="11"/>
      <c r="CW61" s="11"/>
      <c r="CX61" s="11"/>
      <c r="CY61" s="11"/>
      <c r="CZ61" s="12"/>
      <c r="DA61" s="11"/>
      <c r="DB61" s="11"/>
      <c r="DC61" s="11"/>
      <c r="DD61" s="11"/>
      <c r="DE61" s="11"/>
      <c r="DF61" s="11"/>
      <c r="DG61" s="11"/>
      <c r="DH61" s="11"/>
      <c r="DI61" s="11"/>
      <c r="DJ61" s="12"/>
      <c r="DK61" s="11"/>
      <c r="DL61" s="11"/>
      <c r="DM61" s="11"/>
      <c r="DN61" s="11"/>
      <c r="DO61" s="11"/>
      <c r="DP61" s="11"/>
      <c r="DQ61" s="11"/>
      <c r="DR61" s="11"/>
      <c r="DS61" s="11"/>
      <c r="DT61" s="12"/>
      <c r="DU61" s="11"/>
      <c r="DV61" s="11"/>
      <c r="DW61" s="11"/>
      <c r="DX61" s="11"/>
      <c r="DY61" s="11"/>
      <c r="DZ61" s="11"/>
      <c r="EA61" s="11"/>
      <c r="EB61" s="11"/>
      <c r="EC61" s="11"/>
      <c r="ED61" s="12"/>
      <c r="EE61" s="11"/>
      <c r="EF61" s="11"/>
      <c r="EG61" s="11"/>
      <c r="EH61" s="11"/>
      <c r="EI61" s="11"/>
      <c r="EJ61" s="11"/>
      <c r="EK61" s="11"/>
      <c r="EL61" s="11"/>
      <c r="EM61" s="11"/>
      <c r="EN61" s="12"/>
      <c r="EO61" s="11"/>
      <c r="EP61" s="11"/>
      <c r="EQ61" s="11"/>
      <c r="ER61" s="11"/>
      <c r="ES61" s="11"/>
      <c r="ET61" s="11"/>
      <c r="EU61" s="11"/>
      <c r="EV61" s="11"/>
      <c r="EW61" s="11"/>
      <c r="EX61" s="12"/>
      <c r="EY61" s="11"/>
      <c r="EZ61" s="11"/>
      <c r="FA61" s="11"/>
      <c r="FB61" s="11"/>
      <c r="FC61" s="11"/>
      <c r="FD61" s="11"/>
      <c r="FE61" s="11"/>
      <c r="FF61" s="11"/>
      <c r="FG61" s="11"/>
      <c r="FH61" s="12"/>
      <c r="FI61" s="11"/>
      <c r="FJ61" s="11"/>
      <c r="FK61" s="11"/>
      <c r="FL61" s="11"/>
      <c r="FM61" s="11"/>
      <c r="FN61" s="11"/>
      <c r="FO61" s="11"/>
      <c r="FP61" s="11"/>
      <c r="FQ61" s="11"/>
      <c r="FR61" s="12"/>
      <c r="FS61" s="11"/>
      <c r="FT61" s="11"/>
      <c r="FU61" s="11"/>
      <c r="FV61" s="11"/>
      <c r="FW61" s="11"/>
      <c r="FX61" s="11"/>
      <c r="FY61" s="11"/>
      <c r="FZ61" s="11"/>
      <c r="GA61" s="11"/>
      <c r="GB61" s="12"/>
      <c r="GC61" s="11"/>
      <c r="GD61" s="11"/>
      <c r="GE61" s="11"/>
      <c r="GF61" s="11"/>
      <c r="GG61" s="11"/>
      <c r="GH61" s="11"/>
      <c r="GI61" s="11"/>
      <c r="GJ61" s="11"/>
      <c r="GK61" s="11"/>
      <c r="GL61" s="12"/>
      <c r="GM61" s="11"/>
      <c r="GN61" s="11"/>
      <c r="GO61" s="11"/>
      <c r="GP61" s="11"/>
      <c r="GQ61" s="11"/>
      <c r="GR61" s="11"/>
      <c r="GS61" s="11"/>
      <c r="GT61" s="11"/>
      <c r="GU61" s="11"/>
      <c r="GV61" s="12"/>
      <c r="GW61" s="11"/>
      <c r="GX61" s="11"/>
      <c r="GY61" s="11"/>
      <c r="GZ61" s="11"/>
      <c r="HA61" s="11"/>
      <c r="HB61" s="11"/>
      <c r="HC61" s="11"/>
      <c r="HD61" s="11"/>
      <c r="HE61" s="11"/>
      <c r="HF61" s="12"/>
      <c r="HG61" s="11"/>
      <c r="HH61" s="11"/>
      <c r="HI61" s="11"/>
      <c r="HJ61" s="11"/>
      <c r="HK61" s="11"/>
      <c r="HL61" s="11"/>
      <c r="HM61" s="11"/>
      <c r="HN61" s="11"/>
      <c r="HO61" s="11"/>
      <c r="HP61" s="12"/>
      <c r="HQ61" s="11"/>
      <c r="HR61" s="11"/>
      <c r="HS61" s="11"/>
      <c r="HT61" s="11"/>
      <c r="HU61" s="11"/>
      <c r="HV61" s="11"/>
      <c r="HW61" s="11"/>
      <c r="HX61" s="11"/>
      <c r="HY61" s="11"/>
      <c r="HZ61" s="12"/>
      <c r="IA61" s="11"/>
      <c r="IB61" s="11"/>
      <c r="IC61" s="11"/>
      <c r="ID61" s="11"/>
      <c r="IE61" s="11"/>
      <c r="IF61" s="11"/>
      <c r="IG61" s="11"/>
      <c r="IH61" s="11"/>
      <c r="II61" s="11"/>
      <c r="IJ61" s="219"/>
    </row>
    <row r="62" spans="1:244" ht="9">
      <c r="A62" s="198"/>
      <c r="B62" s="178"/>
      <c r="C62" s="202"/>
      <c r="D62" s="13"/>
      <c r="E62" s="14"/>
      <c r="F62" s="14"/>
      <c r="G62" s="14"/>
      <c r="H62" s="14"/>
      <c r="I62" s="14"/>
      <c r="J62" s="14"/>
      <c r="K62" s="14"/>
      <c r="L62" s="14"/>
      <c r="M62" s="14"/>
      <c r="N62" s="13"/>
      <c r="O62" s="14"/>
      <c r="P62" s="14"/>
      <c r="Q62" s="14"/>
      <c r="R62" s="14"/>
      <c r="S62" s="14"/>
      <c r="T62" s="14"/>
      <c r="U62" s="14"/>
      <c r="V62" s="14"/>
      <c r="W62" s="14"/>
      <c r="X62" s="13"/>
      <c r="Y62" s="14"/>
      <c r="Z62" s="14"/>
      <c r="AA62" s="14"/>
      <c r="AB62" s="14"/>
      <c r="AC62" s="14"/>
      <c r="AD62" s="14"/>
      <c r="AE62" s="14"/>
      <c r="AF62" s="14"/>
      <c r="AG62" s="14"/>
      <c r="AH62" s="13"/>
      <c r="AI62" s="14"/>
      <c r="AJ62" s="14"/>
      <c r="AK62" s="14"/>
      <c r="AL62" s="14"/>
      <c r="AM62" s="14"/>
      <c r="AN62" s="14"/>
      <c r="AO62" s="14"/>
      <c r="AP62" s="14"/>
      <c r="AQ62" s="14"/>
      <c r="AR62" s="13"/>
      <c r="AS62" s="14"/>
      <c r="AT62" s="14"/>
      <c r="AU62" s="14"/>
      <c r="AV62" s="14"/>
      <c r="AW62" s="14"/>
      <c r="AX62" s="14"/>
      <c r="AY62" s="14"/>
      <c r="AZ62" s="14"/>
      <c r="BA62" s="14"/>
      <c r="BB62" s="13"/>
      <c r="BC62" s="14"/>
      <c r="BD62" s="14"/>
      <c r="BE62" s="14"/>
      <c r="BF62" s="14"/>
      <c r="BG62" s="14"/>
      <c r="BH62" s="14"/>
      <c r="BI62" s="14"/>
      <c r="BJ62" s="14"/>
      <c r="BK62" s="14"/>
      <c r="BL62" s="13"/>
      <c r="BM62" s="14"/>
      <c r="BN62" s="14"/>
      <c r="BO62" s="14"/>
      <c r="BP62" s="14"/>
      <c r="BQ62" s="14"/>
      <c r="BR62" s="14"/>
      <c r="BS62" s="14"/>
      <c r="BT62" s="14"/>
      <c r="BU62" s="14"/>
      <c r="BV62" s="13"/>
      <c r="BW62" s="14"/>
      <c r="BX62" s="14"/>
      <c r="BY62" s="14"/>
      <c r="BZ62" s="14"/>
      <c r="CA62" s="14"/>
      <c r="CB62" s="14"/>
      <c r="CC62" s="14"/>
      <c r="CD62" s="14"/>
      <c r="CE62" s="14"/>
      <c r="CF62" s="13"/>
      <c r="CG62" s="14"/>
      <c r="CH62" s="14"/>
      <c r="CI62" s="14"/>
      <c r="CJ62" s="14"/>
      <c r="CK62" s="14"/>
      <c r="CL62" s="14"/>
      <c r="CM62" s="14"/>
      <c r="CN62" s="14"/>
      <c r="CO62" s="14"/>
      <c r="CP62" s="13"/>
      <c r="CQ62" s="14"/>
      <c r="CR62" s="14"/>
      <c r="CS62" s="14"/>
      <c r="CT62" s="14"/>
      <c r="CU62" s="14"/>
      <c r="CV62" s="14"/>
      <c r="CW62" s="14"/>
      <c r="CX62" s="14"/>
      <c r="CY62" s="14"/>
      <c r="CZ62" s="13"/>
      <c r="DA62" s="14"/>
      <c r="DB62" s="14"/>
      <c r="DC62" s="14"/>
      <c r="DD62" s="14"/>
      <c r="DE62" s="14"/>
      <c r="DF62" s="14"/>
      <c r="DG62" s="14"/>
      <c r="DH62" s="14"/>
      <c r="DI62" s="14"/>
      <c r="DJ62" s="13"/>
      <c r="DK62" s="14"/>
      <c r="DL62" s="14"/>
      <c r="DM62" s="14"/>
      <c r="DN62" s="14"/>
      <c r="DO62" s="14"/>
      <c r="DP62" s="14"/>
      <c r="DQ62" s="14"/>
      <c r="DR62" s="14"/>
      <c r="DS62" s="14"/>
      <c r="DT62" s="13"/>
      <c r="DU62" s="14"/>
      <c r="DV62" s="14"/>
      <c r="DW62" s="14"/>
      <c r="DX62" s="14"/>
      <c r="DY62" s="14"/>
      <c r="DZ62" s="14"/>
      <c r="EA62" s="14"/>
      <c r="EB62" s="14"/>
      <c r="EC62" s="14"/>
      <c r="ED62" s="13"/>
      <c r="EE62" s="14"/>
      <c r="EF62" s="14"/>
      <c r="EG62" s="14"/>
      <c r="EH62" s="14"/>
      <c r="EI62" s="14"/>
      <c r="EJ62" s="14"/>
      <c r="EK62" s="14"/>
      <c r="EL62" s="14"/>
      <c r="EM62" s="14"/>
      <c r="EN62" s="13"/>
      <c r="EO62" s="14"/>
      <c r="EP62" s="14"/>
      <c r="EQ62" s="14"/>
      <c r="ER62" s="14"/>
      <c r="ES62" s="14"/>
      <c r="ET62" s="14"/>
      <c r="EU62" s="14"/>
      <c r="EV62" s="14"/>
      <c r="EW62" s="14"/>
      <c r="EX62" s="13"/>
      <c r="EY62" s="14"/>
      <c r="EZ62" s="14"/>
      <c r="FA62" s="14"/>
      <c r="FB62" s="14"/>
      <c r="FC62" s="14"/>
      <c r="FD62" s="14"/>
      <c r="FE62" s="14"/>
      <c r="FF62" s="14"/>
      <c r="FG62" s="14"/>
      <c r="FH62" s="13"/>
      <c r="FI62" s="14"/>
      <c r="FJ62" s="14"/>
      <c r="FK62" s="14"/>
      <c r="FL62" s="14"/>
      <c r="FM62" s="14"/>
      <c r="FN62" s="14"/>
      <c r="FO62" s="14"/>
      <c r="FP62" s="14"/>
      <c r="FQ62" s="14"/>
      <c r="FR62" s="13"/>
      <c r="FS62" s="14"/>
      <c r="FT62" s="14"/>
      <c r="FU62" s="14"/>
      <c r="FV62" s="14"/>
      <c r="FW62" s="14"/>
      <c r="FX62" s="14"/>
      <c r="FY62" s="14"/>
      <c r="FZ62" s="14"/>
      <c r="GA62" s="14"/>
      <c r="GB62" s="13"/>
      <c r="GC62" s="14"/>
      <c r="GD62" s="14"/>
      <c r="GE62" s="14"/>
      <c r="GF62" s="14"/>
      <c r="GG62" s="14"/>
      <c r="GH62" s="14"/>
      <c r="GI62" s="14"/>
      <c r="GJ62" s="14"/>
      <c r="GK62" s="14"/>
      <c r="GL62" s="13"/>
      <c r="GM62" s="14"/>
      <c r="GN62" s="14"/>
      <c r="GO62" s="14"/>
      <c r="GP62" s="14"/>
      <c r="GQ62" s="14"/>
      <c r="GR62" s="14"/>
      <c r="GS62" s="14"/>
      <c r="GT62" s="14"/>
      <c r="GU62" s="14"/>
      <c r="GV62" s="13"/>
      <c r="GW62" s="14"/>
      <c r="GX62" s="14"/>
      <c r="GY62" s="14"/>
      <c r="GZ62" s="14"/>
      <c r="HA62" s="14"/>
      <c r="HB62" s="14"/>
      <c r="HC62" s="14"/>
      <c r="HD62" s="14"/>
      <c r="HE62" s="14"/>
      <c r="HF62" s="13"/>
      <c r="HG62" s="14"/>
      <c r="HH62" s="14"/>
      <c r="HI62" s="14"/>
      <c r="HJ62" s="14"/>
      <c r="HK62" s="14"/>
      <c r="HL62" s="14"/>
      <c r="HM62" s="14"/>
      <c r="HN62" s="14"/>
      <c r="HO62" s="14"/>
      <c r="HP62" s="13"/>
      <c r="HQ62" s="14"/>
      <c r="HR62" s="14"/>
      <c r="HS62" s="14"/>
      <c r="HT62" s="14"/>
      <c r="HU62" s="14"/>
      <c r="HV62" s="14"/>
      <c r="HW62" s="14"/>
      <c r="HX62" s="14"/>
      <c r="HY62" s="14"/>
      <c r="HZ62" s="13"/>
      <c r="IA62" s="14"/>
      <c r="IB62" s="14"/>
      <c r="IC62" s="14"/>
      <c r="ID62" s="14"/>
      <c r="IE62" s="14"/>
      <c r="IF62" s="14"/>
      <c r="IG62" s="14"/>
      <c r="IH62" s="14"/>
      <c r="II62" s="14"/>
      <c r="IJ62" s="221"/>
    </row>
    <row r="63" spans="1:245" ht="9">
      <c r="A63" s="218" t="s">
        <v>24</v>
      </c>
      <c r="B63" s="178"/>
      <c r="C63" s="181"/>
      <c r="D63" s="15">
        <f>D60+D57</f>
        <v>100007.39</v>
      </c>
      <c r="E63" s="16"/>
      <c r="F63" s="16"/>
      <c r="G63" s="16"/>
      <c r="H63" s="16"/>
      <c r="I63" s="16"/>
      <c r="J63" s="16"/>
      <c r="K63" s="16"/>
      <c r="L63" s="16"/>
      <c r="M63" s="16"/>
      <c r="N63" s="15">
        <f>N60+N57</f>
        <v>724744.71</v>
      </c>
      <c r="O63" s="16"/>
      <c r="P63" s="16"/>
      <c r="Q63" s="16"/>
      <c r="R63" s="16"/>
      <c r="S63" s="16"/>
      <c r="T63" s="16"/>
      <c r="U63" s="16"/>
      <c r="V63" s="16"/>
      <c r="W63" s="16"/>
      <c r="X63" s="15">
        <f>X60+X57</f>
        <v>1338938.66</v>
      </c>
      <c r="Y63" s="16"/>
      <c r="Z63" s="16"/>
      <c r="AA63" s="16"/>
      <c r="AB63" s="16"/>
      <c r="AC63" s="16"/>
      <c r="AD63" s="16"/>
      <c r="AE63" s="16"/>
      <c r="AF63" s="16"/>
      <c r="AG63" s="16"/>
      <c r="AH63" s="15">
        <f>AH60+AH57</f>
        <v>1180450.32</v>
      </c>
      <c r="AI63" s="16"/>
      <c r="AJ63" s="16"/>
      <c r="AK63" s="16"/>
      <c r="AL63" s="16"/>
      <c r="AM63" s="16"/>
      <c r="AN63" s="16"/>
      <c r="AO63" s="16"/>
      <c r="AP63" s="16"/>
      <c r="AQ63" s="16"/>
      <c r="AR63" s="15">
        <f>AR60+AR57</f>
        <v>90611.2</v>
      </c>
      <c r="AS63" s="16"/>
      <c r="AT63" s="16"/>
      <c r="AU63" s="16"/>
      <c r="AV63" s="16"/>
      <c r="AW63" s="16"/>
      <c r="AX63" s="16"/>
      <c r="AY63" s="16"/>
      <c r="AZ63" s="16"/>
      <c r="BA63" s="16"/>
      <c r="BB63" s="15" t="e">
        <f>BB60+BB57</f>
        <v>#REF!</v>
      </c>
      <c r="BC63" s="16"/>
      <c r="BD63" s="16"/>
      <c r="BE63" s="16"/>
      <c r="BF63" s="16"/>
      <c r="BG63" s="16"/>
      <c r="BH63" s="16"/>
      <c r="BI63" s="16"/>
      <c r="BJ63" s="16"/>
      <c r="BK63" s="16"/>
      <c r="BL63" s="15" t="e">
        <f>BL60+BL57</f>
        <v>#REF!</v>
      </c>
      <c r="BM63" s="16"/>
      <c r="BN63" s="16"/>
      <c r="BO63" s="16"/>
      <c r="BP63" s="16"/>
      <c r="BQ63" s="16"/>
      <c r="BR63" s="16"/>
      <c r="BS63" s="16"/>
      <c r="BT63" s="16"/>
      <c r="BU63" s="16"/>
      <c r="BV63" s="15" t="e">
        <f>BV60+BV57</f>
        <v>#REF!</v>
      </c>
      <c r="BW63" s="16"/>
      <c r="BX63" s="16"/>
      <c r="BY63" s="16"/>
      <c r="BZ63" s="16"/>
      <c r="CA63" s="16"/>
      <c r="CB63" s="16"/>
      <c r="CC63" s="16"/>
      <c r="CD63" s="16"/>
      <c r="CE63" s="16"/>
      <c r="CF63" s="15" t="e">
        <f>CF60+CF57</f>
        <v>#REF!</v>
      </c>
      <c r="CG63" s="16"/>
      <c r="CH63" s="16"/>
      <c r="CI63" s="16"/>
      <c r="CJ63" s="16"/>
      <c r="CK63" s="16"/>
      <c r="CL63" s="16"/>
      <c r="CM63" s="16"/>
      <c r="CN63" s="16"/>
      <c r="CO63" s="16"/>
      <c r="CP63" s="15" t="e">
        <f>CP60+CP57</f>
        <v>#REF!</v>
      </c>
      <c r="CQ63" s="16"/>
      <c r="CR63" s="16"/>
      <c r="CS63" s="16"/>
      <c r="CT63" s="16"/>
      <c r="CU63" s="16"/>
      <c r="CV63" s="16"/>
      <c r="CW63" s="16"/>
      <c r="CX63" s="16"/>
      <c r="CY63" s="16"/>
      <c r="CZ63" s="15" t="e">
        <f>CZ60+CZ57</f>
        <v>#REF!</v>
      </c>
      <c r="DA63" s="16"/>
      <c r="DB63" s="16"/>
      <c r="DC63" s="16"/>
      <c r="DD63" s="16"/>
      <c r="DE63" s="16"/>
      <c r="DF63" s="16"/>
      <c r="DG63" s="16"/>
      <c r="DH63" s="16"/>
      <c r="DI63" s="16"/>
      <c r="DJ63" s="15" t="e">
        <f>DJ60+DJ57</f>
        <v>#REF!</v>
      </c>
      <c r="DK63" s="16"/>
      <c r="DL63" s="16"/>
      <c r="DM63" s="16"/>
      <c r="DN63" s="16"/>
      <c r="DO63" s="16"/>
      <c r="DP63" s="16"/>
      <c r="DQ63" s="16"/>
      <c r="DR63" s="16"/>
      <c r="DS63" s="16"/>
      <c r="DT63" s="15" t="e">
        <f>DT60+DT57</f>
        <v>#REF!</v>
      </c>
      <c r="DU63" s="16"/>
      <c r="DV63" s="16"/>
      <c r="DW63" s="16"/>
      <c r="DX63" s="16"/>
      <c r="DY63" s="16"/>
      <c r="DZ63" s="16"/>
      <c r="EA63" s="16"/>
      <c r="EB63" s="16"/>
      <c r="EC63" s="16"/>
      <c r="ED63" s="15" t="e">
        <f>ED60+ED57</f>
        <v>#REF!</v>
      </c>
      <c r="EE63" s="16"/>
      <c r="EF63" s="16"/>
      <c r="EG63" s="16"/>
      <c r="EH63" s="16"/>
      <c r="EI63" s="16"/>
      <c r="EJ63" s="16"/>
      <c r="EK63" s="16"/>
      <c r="EL63" s="16"/>
      <c r="EM63" s="16"/>
      <c r="EN63" s="15" t="e">
        <f>EN60+EN57</f>
        <v>#REF!</v>
      </c>
      <c r="EO63" s="16"/>
      <c r="EP63" s="16"/>
      <c r="EQ63" s="16"/>
      <c r="ER63" s="16"/>
      <c r="ES63" s="16"/>
      <c r="ET63" s="16"/>
      <c r="EU63" s="16"/>
      <c r="EV63" s="16"/>
      <c r="EW63" s="16"/>
      <c r="EX63" s="15" t="e">
        <f>EX60+EX57</f>
        <v>#REF!</v>
      </c>
      <c r="EY63" s="16"/>
      <c r="EZ63" s="16"/>
      <c r="FA63" s="16"/>
      <c r="FB63" s="16"/>
      <c r="FC63" s="16"/>
      <c r="FD63" s="16"/>
      <c r="FE63" s="16"/>
      <c r="FF63" s="16"/>
      <c r="FG63" s="16"/>
      <c r="FH63" s="15" t="e">
        <f>FH60+FH57</f>
        <v>#REF!</v>
      </c>
      <c r="FI63" s="16"/>
      <c r="FJ63" s="16"/>
      <c r="FK63" s="16"/>
      <c r="FL63" s="16"/>
      <c r="FM63" s="16"/>
      <c r="FN63" s="16"/>
      <c r="FO63" s="16"/>
      <c r="FP63" s="16"/>
      <c r="FQ63" s="16"/>
      <c r="FR63" s="15" t="e">
        <f>FR60+FR57</f>
        <v>#REF!</v>
      </c>
      <c r="FS63" s="16"/>
      <c r="FT63" s="16"/>
      <c r="FU63" s="16"/>
      <c r="FV63" s="16"/>
      <c r="FW63" s="16"/>
      <c r="FX63" s="16"/>
      <c r="FY63" s="16"/>
      <c r="FZ63" s="16"/>
      <c r="GA63" s="16"/>
      <c r="GB63" s="15" t="e">
        <f>GB60+GB57</f>
        <v>#REF!</v>
      </c>
      <c r="GC63" s="16"/>
      <c r="GD63" s="16"/>
      <c r="GE63" s="16"/>
      <c r="GF63" s="16"/>
      <c r="GG63" s="16"/>
      <c r="GH63" s="16"/>
      <c r="GI63" s="16"/>
      <c r="GJ63" s="16"/>
      <c r="GK63" s="16"/>
      <c r="GL63" s="15" t="e">
        <f>GL60+GL57</f>
        <v>#REF!</v>
      </c>
      <c r="GM63" s="16"/>
      <c r="GN63" s="16"/>
      <c r="GO63" s="16"/>
      <c r="GP63" s="16"/>
      <c r="GQ63" s="16"/>
      <c r="GR63" s="16"/>
      <c r="GS63" s="16"/>
      <c r="GT63" s="16"/>
      <c r="GU63" s="16"/>
      <c r="GV63" s="15" t="e">
        <f>GV60+GV57</f>
        <v>#REF!</v>
      </c>
      <c r="GW63" s="16"/>
      <c r="GX63" s="16"/>
      <c r="GY63" s="16"/>
      <c r="GZ63" s="16"/>
      <c r="HA63" s="16"/>
      <c r="HB63" s="16"/>
      <c r="HC63" s="16"/>
      <c r="HD63" s="16"/>
      <c r="HE63" s="16"/>
      <c r="HF63" s="15" t="e">
        <f>HF60+HF57</f>
        <v>#REF!</v>
      </c>
      <c r="HG63" s="16"/>
      <c r="HH63" s="16"/>
      <c r="HI63" s="16"/>
      <c r="HJ63" s="16"/>
      <c r="HK63" s="16"/>
      <c r="HL63" s="16"/>
      <c r="HM63" s="16"/>
      <c r="HN63" s="16"/>
      <c r="HO63" s="16"/>
      <c r="HP63" s="15" t="e">
        <f>HP60+HP57</f>
        <v>#REF!</v>
      </c>
      <c r="HQ63" s="16"/>
      <c r="HR63" s="16"/>
      <c r="HS63" s="16"/>
      <c r="HT63" s="16"/>
      <c r="HU63" s="16"/>
      <c r="HV63" s="16"/>
      <c r="HW63" s="16"/>
      <c r="HX63" s="16"/>
      <c r="HY63" s="16"/>
      <c r="HZ63" s="15" t="e">
        <f>HZ60+HZ57</f>
        <v>#REF!</v>
      </c>
      <c r="IA63" s="16"/>
      <c r="IB63" s="16"/>
      <c r="IC63" s="16"/>
      <c r="ID63" s="16"/>
      <c r="IE63" s="16"/>
      <c r="IF63" s="16"/>
      <c r="IG63" s="16"/>
      <c r="IH63" s="16"/>
      <c r="II63" s="16"/>
      <c r="IJ63" s="200">
        <f>SUM(D63:AR63)</f>
        <v>3434752.28</v>
      </c>
      <c r="IK63" s="948"/>
    </row>
    <row r="64" spans="1:244" ht="9">
      <c r="A64" s="201"/>
      <c r="B64" s="206"/>
      <c r="C64" s="208"/>
      <c r="D64" s="12"/>
      <c r="E64" s="11"/>
      <c r="F64" s="11"/>
      <c r="G64" s="11"/>
      <c r="H64" s="11"/>
      <c r="I64" s="11"/>
      <c r="J64" s="11"/>
      <c r="K64" s="11"/>
      <c r="L64" s="11"/>
      <c r="M64" s="11"/>
      <c r="N64" s="12"/>
      <c r="O64" s="11"/>
      <c r="P64" s="11"/>
      <c r="Q64" s="11"/>
      <c r="R64" s="11"/>
      <c r="S64" s="11"/>
      <c r="T64" s="11"/>
      <c r="U64" s="11"/>
      <c r="V64" s="11"/>
      <c r="W64" s="11"/>
      <c r="X64" s="12"/>
      <c r="Y64" s="11"/>
      <c r="Z64" s="11"/>
      <c r="AA64" s="11"/>
      <c r="AB64" s="11"/>
      <c r="AC64" s="11"/>
      <c r="AD64" s="11"/>
      <c r="AE64" s="11"/>
      <c r="AF64" s="11"/>
      <c r="AG64" s="11"/>
      <c r="AH64" s="12"/>
      <c r="AI64" s="11"/>
      <c r="AJ64" s="11"/>
      <c r="AK64" s="11"/>
      <c r="AL64" s="11"/>
      <c r="AM64" s="11"/>
      <c r="AN64" s="11"/>
      <c r="AO64" s="11"/>
      <c r="AP64" s="11"/>
      <c r="AQ64" s="11"/>
      <c r="AR64" s="12"/>
      <c r="AS64" s="11"/>
      <c r="AT64" s="11"/>
      <c r="AU64" s="11"/>
      <c r="AV64" s="11"/>
      <c r="AW64" s="11"/>
      <c r="AX64" s="11"/>
      <c r="AY64" s="11"/>
      <c r="AZ64" s="11"/>
      <c r="BA64" s="11"/>
      <c r="BB64" s="12"/>
      <c r="BC64" s="11"/>
      <c r="BD64" s="11"/>
      <c r="BE64" s="11"/>
      <c r="BF64" s="11"/>
      <c r="BG64" s="11"/>
      <c r="BH64" s="11"/>
      <c r="BI64" s="11"/>
      <c r="BJ64" s="11"/>
      <c r="BK64" s="11"/>
      <c r="BL64" s="12"/>
      <c r="BM64" s="11"/>
      <c r="BN64" s="11"/>
      <c r="BO64" s="11"/>
      <c r="BP64" s="11"/>
      <c r="BQ64" s="11"/>
      <c r="BR64" s="11"/>
      <c r="BS64" s="11"/>
      <c r="BT64" s="11"/>
      <c r="BU64" s="11"/>
      <c r="BV64" s="12"/>
      <c r="BW64" s="11"/>
      <c r="BX64" s="11"/>
      <c r="BY64" s="11"/>
      <c r="BZ64" s="11"/>
      <c r="CA64" s="11"/>
      <c r="CB64" s="11"/>
      <c r="CC64" s="11"/>
      <c r="CD64" s="11"/>
      <c r="CE64" s="11"/>
      <c r="CF64" s="12"/>
      <c r="CG64" s="11"/>
      <c r="CH64" s="11"/>
      <c r="CI64" s="11"/>
      <c r="CJ64" s="11"/>
      <c r="CK64" s="11"/>
      <c r="CL64" s="11"/>
      <c r="CM64" s="11"/>
      <c r="CN64" s="11"/>
      <c r="CO64" s="11"/>
      <c r="CP64" s="12"/>
      <c r="CQ64" s="11"/>
      <c r="CR64" s="11"/>
      <c r="CS64" s="11"/>
      <c r="CT64" s="11"/>
      <c r="CU64" s="11"/>
      <c r="CV64" s="11"/>
      <c r="CW64" s="11"/>
      <c r="CX64" s="11"/>
      <c r="CY64" s="11"/>
      <c r="CZ64" s="12"/>
      <c r="DA64" s="11"/>
      <c r="DB64" s="11"/>
      <c r="DC64" s="11"/>
      <c r="DD64" s="11"/>
      <c r="DE64" s="11"/>
      <c r="DF64" s="11"/>
      <c r="DG64" s="11"/>
      <c r="DH64" s="11"/>
      <c r="DI64" s="11"/>
      <c r="DJ64" s="12"/>
      <c r="DK64" s="11"/>
      <c r="DL64" s="11"/>
      <c r="DM64" s="11"/>
      <c r="DN64" s="11"/>
      <c r="DO64" s="11"/>
      <c r="DP64" s="11"/>
      <c r="DQ64" s="11"/>
      <c r="DR64" s="11"/>
      <c r="DS64" s="11"/>
      <c r="DT64" s="12"/>
      <c r="DU64" s="11"/>
      <c r="DV64" s="11"/>
      <c r="DW64" s="11"/>
      <c r="DX64" s="11"/>
      <c r="DY64" s="11"/>
      <c r="DZ64" s="11"/>
      <c r="EA64" s="11"/>
      <c r="EB64" s="11"/>
      <c r="EC64" s="11"/>
      <c r="ED64" s="12"/>
      <c r="EE64" s="11"/>
      <c r="EF64" s="11"/>
      <c r="EG64" s="11"/>
      <c r="EH64" s="11"/>
      <c r="EI64" s="11"/>
      <c r="EJ64" s="11"/>
      <c r="EK64" s="11"/>
      <c r="EL64" s="11"/>
      <c r="EM64" s="11"/>
      <c r="EN64" s="12"/>
      <c r="EO64" s="11"/>
      <c r="EP64" s="11"/>
      <c r="EQ64" s="11"/>
      <c r="ER64" s="11"/>
      <c r="ES64" s="11"/>
      <c r="ET64" s="11"/>
      <c r="EU64" s="11"/>
      <c r="EV64" s="11"/>
      <c r="EW64" s="11"/>
      <c r="EX64" s="12"/>
      <c r="EY64" s="11"/>
      <c r="EZ64" s="11"/>
      <c r="FA64" s="11"/>
      <c r="FB64" s="11"/>
      <c r="FC64" s="11"/>
      <c r="FD64" s="11"/>
      <c r="FE64" s="11"/>
      <c r="FF64" s="11"/>
      <c r="FG64" s="11"/>
      <c r="FH64" s="12"/>
      <c r="FI64" s="11"/>
      <c r="FJ64" s="11"/>
      <c r="FK64" s="11"/>
      <c r="FL64" s="11"/>
      <c r="FM64" s="11"/>
      <c r="FN64" s="11"/>
      <c r="FO64" s="11"/>
      <c r="FP64" s="11"/>
      <c r="FQ64" s="11"/>
      <c r="FR64" s="12"/>
      <c r="FS64" s="11"/>
      <c r="FT64" s="11"/>
      <c r="FU64" s="11"/>
      <c r="FV64" s="11"/>
      <c r="FW64" s="11"/>
      <c r="FX64" s="11"/>
      <c r="FY64" s="11"/>
      <c r="FZ64" s="11"/>
      <c r="GA64" s="11"/>
      <c r="GB64" s="12"/>
      <c r="GC64" s="11"/>
      <c r="GD64" s="11"/>
      <c r="GE64" s="11"/>
      <c r="GF64" s="11"/>
      <c r="GG64" s="11"/>
      <c r="GH64" s="11"/>
      <c r="GI64" s="11"/>
      <c r="GJ64" s="11"/>
      <c r="GK64" s="11"/>
      <c r="GL64" s="12"/>
      <c r="GM64" s="11"/>
      <c r="GN64" s="11"/>
      <c r="GO64" s="11"/>
      <c r="GP64" s="11"/>
      <c r="GQ64" s="11"/>
      <c r="GR64" s="11"/>
      <c r="GS64" s="11"/>
      <c r="GT64" s="11"/>
      <c r="GU64" s="11"/>
      <c r="GV64" s="12"/>
      <c r="GW64" s="11"/>
      <c r="GX64" s="11"/>
      <c r="GY64" s="11"/>
      <c r="GZ64" s="11"/>
      <c r="HA64" s="11"/>
      <c r="HB64" s="11"/>
      <c r="HC64" s="11"/>
      <c r="HD64" s="11"/>
      <c r="HE64" s="11"/>
      <c r="HF64" s="12"/>
      <c r="HG64" s="11"/>
      <c r="HH64" s="11"/>
      <c r="HI64" s="11"/>
      <c r="HJ64" s="11"/>
      <c r="HK64" s="11"/>
      <c r="HL64" s="11"/>
      <c r="HM64" s="11"/>
      <c r="HN64" s="11"/>
      <c r="HO64" s="11"/>
      <c r="HP64" s="12"/>
      <c r="HQ64" s="11"/>
      <c r="HR64" s="11"/>
      <c r="HS64" s="11"/>
      <c r="HT64" s="11"/>
      <c r="HU64" s="11"/>
      <c r="HV64" s="11"/>
      <c r="HW64" s="11"/>
      <c r="HX64" s="11"/>
      <c r="HY64" s="11"/>
      <c r="HZ64" s="12"/>
      <c r="IA64" s="11"/>
      <c r="IB64" s="11"/>
      <c r="IC64" s="11"/>
      <c r="ID64" s="11"/>
      <c r="IE64" s="11"/>
      <c r="IF64" s="11"/>
      <c r="IG64" s="11"/>
      <c r="IH64" s="11"/>
      <c r="II64" s="11"/>
      <c r="IJ64" s="219"/>
    </row>
    <row r="65" spans="1:244" ht="9">
      <c r="A65" s="975" t="s">
        <v>183</v>
      </c>
      <c r="B65" s="976"/>
      <c r="C65" s="977"/>
      <c r="D65" s="13"/>
      <c r="E65" s="14"/>
      <c r="F65" s="14"/>
      <c r="G65" s="14"/>
      <c r="H65" s="14"/>
      <c r="I65" s="14"/>
      <c r="J65" s="14"/>
      <c r="K65" s="14"/>
      <c r="L65" s="14"/>
      <c r="M65" s="14"/>
      <c r="N65" s="13"/>
      <c r="O65" s="14"/>
      <c r="P65" s="14"/>
      <c r="Q65" s="14"/>
      <c r="R65" s="14"/>
      <c r="S65" s="14"/>
      <c r="T65" s="14"/>
      <c r="U65" s="14"/>
      <c r="V65" s="14"/>
      <c r="W65" s="14"/>
      <c r="X65" s="13"/>
      <c r="Y65" s="14"/>
      <c r="Z65" s="14"/>
      <c r="AA65" s="14"/>
      <c r="AB65" s="14"/>
      <c r="AC65" s="14"/>
      <c r="AD65" s="14"/>
      <c r="AE65" s="14"/>
      <c r="AF65" s="14"/>
      <c r="AG65" s="14"/>
      <c r="AH65" s="13"/>
      <c r="AI65" s="14"/>
      <c r="AJ65" s="14"/>
      <c r="AK65" s="14"/>
      <c r="AL65" s="14"/>
      <c r="AM65" s="14"/>
      <c r="AN65" s="14"/>
      <c r="AO65" s="14"/>
      <c r="AP65" s="14"/>
      <c r="AQ65" s="14"/>
      <c r="AR65" s="13"/>
      <c r="AS65" s="14"/>
      <c r="AT65" s="14"/>
      <c r="AU65" s="14"/>
      <c r="AV65" s="14"/>
      <c r="AW65" s="14"/>
      <c r="AX65" s="14"/>
      <c r="AY65" s="14"/>
      <c r="AZ65" s="14"/>
      <c r="BA65" s="14"/>
      <c r="BB65" s="13"/>
      <c r="BC65" s="14"/>
      <c r="BD65" s="14"/>
      <c r="BE65" s="14"/>
      <c r="BF65" s="14"/>
      <c r="BG65" s="14"/>
      <c r="BH65" s="14"/>
      <c r="BI65" s="14"/>
      <c r="BJ65" s="14"/>
      <c r="BK65" s="14"/>
      <c r="BL65" s="13"/>
      <c r="BM65" s="14"/>
      <c r="BN65" s="14"/>
      <c r="BO65" s="14"/>
      <c r="BP65" s="14"/>
      <c r="BQ65" s="14"/>
      <c r="BR65" s="14"/>
      <c r="BS65" s="14"/>
      <c r="BT65" s="14"/>
      <c r="BU65" s="14"/>
      <c r="BV65" s="13"/>
      <c r="BW65" s="14"/>
      <c r="BX65" s="14"/>
      <c r="BY65" s="14"/>
      <c r="BZ65" s="14"/>
      <c r="CA65" s="14"/>
      <c r="CB65" s="14"/>
      <c r="CC65" s="14"/>
      <c r="CD65" s="14"/>
      <c r="CE65" s="14"/>
      <c r="CF65" s="13"/>
      <c r="CG65" s="14"/>
      <c r="CH65" s="14"/>
      <c r="CI65" s="14"/>
      <c r="CJ65" s="14"/>
      <c r="CK65" s="14"/>
      <c r="CL65" s="14"/>
      <c r="CM65" s="14"/>
      <c r="CN65" s="14"/>
      <c r="CO65" s="14"/>
      <c r="CP65" s="13"/>
      <c r="CQ65" s="14"/>
      <c r="CR65" s="14"/>
      <c r="CS65" s="14"/>
      <c r="CT65" s="14"/>
      <c r="CU65" s="14"/>
      <c r="CV65" s="14"/>
      <c r="CW65" s="14"/>
      <c r="CX65" s="14"/>
      <c r="CY65" s="14"/>
      <c r="CZ65" s="13"/>
      <c r="DA65" s="14"/>
      <c r="DB65" s="14"/>
      <c r="DC65" s="14"/>
      <c r="DD65" s="14"/>
      <c r="DE65" s="14"/>
      <c r="DF65" s="14"/>
      <c r="DG65" s="14"/>
      <c r="DH65" s="14"/>
      <c r="DI65" s="14"/>
      <c r="DJ65" s="13"/>
      <c r="DK65" s="14"/>
      <c r="DL65" s="14"/>
      <c r="DM65" s="14"/>
      <c r="DN65" s="14"/>
      <c r="DO65" s="14"/>
      <c r="DP65" s="14"/>
      <c r="DQ65" s="14"/>
      <c r="DR65" s="14"/>
      <c r="DS65" s="14"/>
      <c r="DT65" s="13"/>
      <c r="DU65" s="14"/>
      <c r="DV65" s="14"/>
      <c r="DW65" s="14"/>
      <c r="DX65" s="14"/>
      <c r="DY65" s="14"/>
      <c r="DZ65" s="14"/>
      <c r="EA65" s="14"/>
      <c r="EB65" s="14"/>
      <c r="EC65" s="14"/>
      <c r="ED65" s="13"/>
      <c r="EE65" s="14"/>
      <c r="EF65" s="14"/>
      <c r="EG65" s="14"/>
      <c r="EH65" s="14"/>
      <c r="EI65" s="14"/>
      <c r="EJ65" s="14"/>
      <c r="EK65" s="14"/>
      <c r="EL65" s="14"/>
      <c r="EM65" s="14"/>
      <c r="EN65" s="13"/>
      <c r="EO65" s="14"/>
      <c r="EP65" s="14"/>
      <c r="EQ65" s="14"/>
      <c r="ER65" s="14"/>
      <c r="ES65" s="14"/>
      <c r="ET65" s="14"/>
      <c r="EU65" s="14"/>
      <c r="EV65" s="14"/>
      <c r="EW65" s="14"/>
      <c r="EX65" s="13"/>
      <c r="EY65" s="14"/>
      <c r="EZ65" s="14"/>
      <c r="FA65" s="14"/>
      <c r="FB65" s="14"/>
      <c r="FC65" s="14"/>
      <c r="FD65" s="14"/>
      <c r="FE65" s="14"/>
      <c r="FF65" s="14"/>
      <c r="FG65" s="14"/>
      <c r="FH65" s="13"/>
      <c r="FI65" s="14"/>
      <c r="FJ65" s="14"/>
      <c r="FK65" s="14"/>
      <c r="FL65" s="14"/>
      <c r="FM65" s="14"/>
      <c r="FN65" s="14"/>
      <c r="FO65" s="14"/>
      <c r="FP65" s="14"/>
      <c r="FQ65" s="14"/>
      <c r="FR65" s="13"/>
      <c r="FS65" s="14"/>
      <c r="FT65" s="14"/>
      <c r="FU65" s="14"/>
      <c r="FV65" s="14"/>
      <c r="FW65" s="14"/>
      <c r="FX65" s="14"/>
      <c r="FY65" s="14"/>
      <c r="FZ65" s="14"/>
      <c r="GA65" s="14"/>
      <c r="GB65" s="13"/>
      <c r="GC65" s="14"/>
      <c r="GD65" s="14"/>
      <c r="GE65" s="14"/>
      <c r="GF65" s="14"/>
      <c r="GG65" s="14"/>
      <c r="GH65" s="14"/>
      <c r="GI65" s="14"/>
      <c r="GJ65" s="14"/>
      <c r="GK65" s="14"/>
      <c r="GL65" s="13"/>
      <c r="GM65" s="14"/>
      <c r="GN65" s="14"/>
      <c r="GO65" s="14"/>
      <c r="GP65" s="14"/>
      <c r="GQ65" s="14"/>
      <c r="GR65" s="14"/>
      <c r="GS65" s="14"/>
      <c r="GT65" s="14"/>
      <c r="GU65" s="14"/>
      <c r="GV65" s="13"/>
      <c r="GW65" s="14"/>
      <c r="GX65" s="14"/>
      <c r="GY65" s="14"/>
      <c r="GZ65" s="14"/>
      <c r="HA65" s="14"/>
      <c r="HB65" s="14"/>
      <c r="HC65" s="14"/>
      <c r="HD65" s="14"/>
      <c r="HE65" s="14"/>
      <c r="HF65" s="13"/>
      <c r="HG65" s="14"/>
      <c r="HH65" s="14"/>
      <c r="HI65" s="14"/>
      <c r="HJ65" s="14"/>
      <c r="HK65" s="14"/>
      <c r="HL65" s="14"/>
      <c r="HM65" s="14"/>
      <c r="HN65" s="14"/>
      <c r="HO65" s="14"/>
      <c r="HP65" s="13"/>
      <c r="HQ65" s="14"/>
      <c r="HR65" s="14"/>
      <c r="HS65" s="14"/>
      <c r="HT65" s="14"/>
      <c r="HU65" s="14"/>
      <c r="HV65" s="14"/>
      <c r="HW65" s="14"/>
      <c r="HX65" s="14"/>
      <c r="HY65" s="14"/>
      <c r="HZ65" s="13"/>
      <c r="IA65" s="14"/>
      <c r="IB65" s="14"/>
      <c r="IC65" s="14"/>
      <c r="ID65" s="14"/>
      <c r="IE65" s="14"/>
      <c r="IF65" s="14"/>
      <c r="IG65" s="14"/>
      <c r="IH65" s="14"/>
      <c r="II65" s="14"/>
      <c r="IJ65" s="221"/>
    </row>
    <row r="66" spans="1:244" s="417" customFormat="1" ht="9">
      <c r="A66" s="978"/>
      <c r="B66" s="979"/>
      <c r="C66" s="980"/>
      <c r="D66" s="946">
        <f>(E20+E26+E29+E32+E35+E38+E41+E44+E50+E53)/($IJ$20+$IJ$26+$IJ$29+$IJ$32+$IJ$35+$IJ$38+$IJ$41+$IJ$44+$IJ$50+$IJ$53)</f>
        <v>0.02764224</v>
      </c>
      <c r="E66" s="947"/>
      <c r="F66" s="947"/>
      <c r="G66" s="947"/>
      <c r="H66" s="947"/>
      <c r="I66" s="947"/>
      <c r="J66" s="947"/>
      <c r="K66" s="947"/>
      <c r="L66" s="947"/>
      <c r="M66" s="947"/>
      <c r="N66" s="946">
        <f>(O20+O26+O29+O32+O35+O38+O41+O44+O50+O53)/($IJ$20+$IJ$26+$IJ$29+$IJ$32+$IJ$35+$IJ$38+$IJ$41+$IJ$44+$IJ$50+$IJ$53)</f>
        <v>0.21044641</v>
      </c>
      <c r="O66" s="947"/>
      <c r="P66" s="947"/>
      <c r="Q66" s="947"/>
      <c r="R66" s="947"/>
      <c r="S66" s="947"/>
      <c r="T66" s="947"/>
      <c r="U66" s="947"/>
      <c r="V66" s="947"/>
      <c r="W66" s="947"/>
      <c r="X66" s="946">
        <f>(Y20+Y26+Y29+Y32+Y35+Y38+Y41+Y44+Y50+Y53)/($IJ$20+$IJ$26+$IJ$29+$IJ$32+$IJ$35+$IJ$38+$IJ$41+$IJ$44+$IJ$50+$IJ$53)</f>
        <v>0.39033636</v>
      </c>
      <c r="Y66" s="947"/>
      <c r="Z66" s="947"/>
      <c r="AA66" s="947"/>
      <c r="AB66" s="947"/>
      <c r="AC66" s="947"/>
      <c r="AD66" s="947"/>
      <c r="AE66" s="947"/>
      <c r="AF66" s="947"/>
      <c r="AG66" s="947"/>
      <c r="AH66" s="946">
        <f>(AI20+AI26+AI29+AI32+AI35+AI38+AI41+AI44+AI50+AI53)/($IJ$20+$IJ$26+$IJ$29+$IJ$32+$IJ$35+$IJ$38+$IJ$41+$IJ$44+$IJ$50+$IJ$53)</f>
        <v>0.34652987</v>
      </c>
      <c r="AI66" s="947"/>
      <c r="AJ66" s="947"/>
      <c r="AK66" s="947"/>
      <c r="AL66" s="947"/>
      <c r="AM66" s="947"/>
      <c r="AN66" s="947"/>
      <c r="AO66" s="947"/>
      <c r="AP66" s="947"/>
      <c r="AQ66" s="947"/>
      <c r="AR66" s="946">
        <f>(AS20+AS26+AS29+AS32+AS35+AS38+AS41+AS44+AS50+AS53)/($IJ$20+$IJ$26+$IJ$29+$IJ$32+$IJ$35+$IJ$38+$IJ$41+$IJ$44+$IJ$50+$IJ$53)</f>
        <v>0.02504512</v>
      </c>
      <c r="AS66" s="947"/>
      <c r="AT66" s="947"/>
      <c r="AU66" s="947"/>
      <c r="AV66" s="947"/>
      <c r="AW66" s="947"/>
      <c r="AX66" s="499"/>
      <c r="AY66" s="499"/>
      <c r="AZ66" s="499"/>
      <c r="BA66" s="499"/>
      <c r="BB66" s="498" t="e">
        <f>(BC20+BC26+BC29+BC32+BC35+BC38+BC41+BC44+BC47+BC50+BC53+#REF!+#REF!+#REF!+#REF!)/($IJ$20+$IJ$26+$IJ$29+$IJ$32+$IJ$35+$IJ$38+$IJ$41+$IJ$44+$IJ$47+$IJ$50+$IJ$53+#REF!+#REF!+#REF!+#REF!)</f>
        <v>#REF!</v>
      </c>
      <c r="BC66" s="499"/>
      <c r="BD66" s="499"/>
      <c r="BE66" s="499"/>
      <c r="BF66" s="499"/>
      <c r="BG66" s="499"/>
      <c r="BH66" s="499"/>
      <c r="BI66" s="499"/>
      <c r="BJ66" s="499"/>
      <c r="BK66" s="499"/>
      <c r="BL66" s="498" t="e">
        <f>(BM20+BM26+BM29+BM32+BM35+BM38+BM41+BM44+BM47+BM50+BM53+#REF!+#REF!+#REF!+#REF!)/($IJ$20+$IJ$26+$IJ$29+$IJ$32+$IJ$35+$IJ$38+$IJ$41+$IJ$44+$IJ$47+$IJ$50+$IJ$53+#REF!+#REF!+#REF!+#REF!)</f>
        <v>#REF!</v>
      </c>
      <c r="BM66" s="499"/>
      <c r="BN66" s="499"/>
      <c r="BO66" s="499"/>
      <c r="BP66" s="499"/>
      <c r="BQ66" s="499"/>
      <c r="BR66" s="499"/>
      <c r="BS66" s="499"/>
      <c r="BT66" s="499"/>
      <c r="BU66" s="499"/>
      <c r="BV66" s="498" t="e">
        <f>(BW20+BW26+BW29+BW32+BW35+BW38+BW41+BW44+BW47+BW50+BW53+#REF!+#REF!+#REF!+#REF!)/($IJ$20+$IJ$26+$IJ$29+$IJ$32+$IJ$35+$IJ$38+$IJ$41+$IJ$44+$IJ$47+$IJ$50+$IJ$53+#REF!+#REF!+#REF!+#REF!)</f>
        <v>#REF!</v>
      </c>
      <c r="BW66" s="499"/>
      <c r="BX66" s="499"/>
      <c r="BY66" s="499"/>
      <c r="BZ66" s="499"/>
      <c r="CA66" s="499"/>
      <c r="CB66" s="499"/>
      <c r="CC66" s="499"/>
      <c r="CD66" s="499"/>
      <c r="CE66" s="499"/>
      <c r="CF66" s="498" t="e">
        <f>(CG20+CG26+CG29+CG32+CG35+CG38+CG41+CG44+CG47+CG50+CG53+#REF!+#REF!+#REF!+#REF!)/($IJ$20+$IJ$26+$IJ$29+$IJ$32+$IJ$35+$IJ$38+$IJ$41+$IJ$44+$IJ$47+$IJ$50+$IJ$53+#REF!+#REF!+#REF!+#REF!)</f>
        <v>#REF!</v>
      </c>
      <c r="CG66" s="499"/>
      <c r="CH66" s="499"/>
      <c r="CI66" s="499"/>
      <c r="CJ66" s="499"/>
      <c r="CK66" s="499"/>
      <c r="CL66" s="499"/>
      <c r="CM66" s="499"/>
      <c r="CN66" s="499"/>
      <c r="CO66" s="499"/>
      <c r="CP66" s="498" t="e">
        <f>(CQ20+CQ26+CQ29+CQ32+CQ35+CQ38+CQ41+CQ44+CQ47+CQ50+CQ53+#REF!+#REF!+#REF!+#REF!)/($IJ$20+$IJ$26+$IJ$29+$IJ$32+$IJ$35+$IJ$38+$IJ$41+$IJ$44+$IJ$47+$IJ$50+$IJ$53+#REF!+#REF!+#REF!+#REF!)</f>
        <v>#REF!</v>
      </c>
      <c r="CQ66" s="499"/>
      <c r="CR66" s="499"/>
      <c r="CS66" s="499"/>
      <c r="CT66" s="499"/>
      <c r="CU66" s="499"/>
      <c r="CV66" s="499"/>
      <c r="CW66" s="499"/>
      <c r="CX66" s="499"/>
      <c r="CY66" s="499"/>
      <c r="CZ66" s="498" t="e">
        <f>(DA20+DA26+DA29+DA32+DA35+DA38+DA41+DA44+DA47+DA50+DA53+#REF!+#REF!+#REF!+#REF!)/($IJ$20+$IJ$26+$IJ$29+$IJ$32+$IJ$35+$IJ$38+$IJ$41+$IJ$44+$IJ$47+$IJ$50+$IJ$53+#REF!+#REF!+#REF!+#REF!)</f>
        <v>#REF!</v>
      </c>
      <c r="DA66" s="499"/>
      <c r="DB66" s="499"/>
      <c r="DC66" s="499"/>
      <c r="DD66" s="499"/>
      <c r="DE66" s="499"/>
      <c r="DF66" s="499"/>
      <c r="DG66" s="499"/>
      <c r="DH66" s="499"/>
      <c r="DI66" s="499"/>
      <c r="DJ66" s="498" t="e">
        <f>(DK20+DK26+DK29+DK32+DK35+DK38+DK41+DK44+DK47+DK50+DK53+#REF!+#REF!+#REF!+#REF!)/($IJ$20+$IJ$26+$IJ$29+$IJ$32+$IJ$35+$IJ$38+$IJ$41+$IJ$44+$IJ$47+$IJ$50+$IJ$53+#REF!+#REF!+#REF!+#REF!)</f>
        <v>#REF!</v>
      </c>
      <c r="DK66" s="499"/>
      <c r="DL66" s="499"/>
      <c r="DM66" s="499"/>
      <c r="DN66" s="499"/>
      <c r="DO66" s="499"/>
      <c r="DP66" s="499"/>
      <c r="DQ66" s="499"/>
      <c r="DR66" s="499"/>
      <c r="DS66" s="499"/>
      <c r="DT66" s="498" t="e">
        <f>(DU20+DU26+DU29+DU32+DU35+DU38+DU41+DU44+DU47+DU50+DU53+#REF!+#REF!+#REF!+#REF!)/($IJ$20+$IJ$26+$IJ$29+$IJ$32+$IJ$35+$IJ$38+$IJ$41+$IJ$44+$IJ$47+$IJ$50+$IJ$53+#REF!+#REF!+#REF!+#REF!)</f>
        <v>#REF!</v>
      </c>
      <c r="DU66" s="499"/>
      <c r="DV66" s="499"/>
      <c r="DW66" s="499"/>
      <c r="DX66" s="499"/>
      <c r="DY66" s="499"/>
      <c r="DZ66" s="499"/>
      <c r="EA66" s="499"/>
      <c r="EB66" s="499"/>
      <c r="EC66" s="499"/>
      <c r="ED66" s="498" t="e">
        <f>(EE20+EE26+EE29+EE32+EE35+EE38+EE41+EE44+EE47+EE50+EE53+#REF!+#REF!+#REF!+#REF!)/($IJ$20+$IJ$26+$IJ$29+$IJ$32+$IJ$35+$IJ$38+$IJ$41+$IJ$44+$IJ$47+$IJ$50+$IJ$53+#REF!+#REF!+#REF!+#REF!)</f>
        <v>#REF!</v>
      </c>
      <c r="EE66" s="499"/>
      <c r="EF66" s="499"/>
      <c r="EG66" s="499"/>
      <c r="EH66" s="499"/>
      <c r="EI66" s="499"/>
      <c r="EJ66" s="499"/>
      <c r="EK66" s="499"/>
      <c r="EL66" s="499"/>
      <c r="EM66" s="499"/>
      <c r="EN66" s="498" t="e">
        <f>(EO20+EO26+EO29+EO32+EO35+EO38+EO41+EO44+EO47+EO50+EO53+#REF!+#REF!+#REF!+#REF!)/($IJ$20+$IJ$26+$IJ$29+$IJ$32+$IJ$35+$IJ$38+$IJ$41+$IJ$44+$IJ$47+$IJ$50+$IJ$53+#REF!+#REF!+#REF!+#REF!)</f>
        <v>#REF!</v>
      </c>
      <c r="EO66" s="500"/>
      <c r="EP66" s="500"/>
      <c r="EQ66" s="500"/>
      <c r="ER66" s="500"/>
      <c r="ES66" s="500"/>
      <c r="ET66" s="500"/>
      <c r="EU66" s="500"/>
      <c r="EV66" s="500"/>
      <c r="EW66" s="500"/>
      <c r="EX66" s="498" t="e">
        <f>(EY20+EY26+EY29+EY32+EY35+EY38+EY41+EY44+EY47+EY50+EY53+#REF!+#REF!+#REF!+#REF!)/($IJ$20+$IJ$26+$IJ$29+$IJ$32+$IJ$35+$IJ$38+$IJ$41+$IJ$44+$IJ$47+$IJ$50+$IJ$53+#REF!+#REF!+#REF!+#REF!)</f>
        <v>#REF!</v>
      </c>
      <c r="EY66" s="500"/>
      <c r="EZ66" s="500"/>
      <c r="FA66" s="500"/>
      <c r="FB66" s="500"/>
      <c r="FC66" s="500"/>
      <c r="FD66" s="500"/>
      <c r="FE66" s="500"/>
      <c r="FF66" s="500"/>
      <c r="FG66" s="500"/>
      <c r="FH66" s="498" t="e">
        <f>(FI20+FI26+FI29+FI32+FI35+FI38+FI41+FI44+FI47+FI50+FI53+#REF!+#REF!+#REF!+#REF!)/($IJ$20+$IJ$26+$IJ$29+$IJ$32+$IJ$35+$IJ$38+$IJ$41+$IJ$44+$IJ$47+$IJ$50+$IJ$53+#REF!+#REF!+#REF!+#REF!)</f>
        <v>#REF!</v>
      </c>
      <c r="FI66" s="500"/>
      <c r="FJ66" s="500"/>
      <c r="FK66" s="500"/>
      <c r="FL66" s="500"/>
      <c r="FM66" s="500"/>
      <c r="FN66" s="500"/>
      <c r="FO66" s="500"/>
      <c r="FP66" s="500"/>
      <c r="FQ66" s="500"/>
      <c r="FR66" s="498" t="e">
        <f>(FS20+FS26+FS29+FS32+FS35+FS38+FS41+FS44+FS47+FS50+FS53+#REF!+#REF!+#REF!+#REF!)/($IJ$20+$IJ$26+$IJ$29+$IJ$32+$IJ$35+$IJ$38+$IJ$41+$IJ$44+$IJ$47+$IJ$50+$IJ$53+#REF!+#REF!+#REF!+#REF!)</f>
        <v>#REF!</v>
      </c>
      <c r="FS66" s="500"/>
      <c r="FT66" s="500"/>
      <c r="FU66" s="500"/>
      <c r="FV66" s="500"/>
      <c r="FW66" s="500"/>
      <c r="FX66" s="500"/>
      <c r="FY66" s="500"/>
      <c r="FZ66" s="500"/>
      <c r="GA66" s="500"/>
      <c r="GB66" s="498" t="e">
        <f>(GC20+GC26+GC29+GC32+GC35+GC38+GC41+GC44+GC47+GC50+GC53+#REF!+#REF!+#REF!+#REF!)/($IJ$20+$IJ$26+$IJ$29+$IJ$32+$IJ$35+$IJ$38+$IJ$41+$IJ$44+$IJ$47+$IJ$50+$IJ$53+#REF!+#REF!+#REF!+#REF!)</f>
        <v>#REF!</v>
      </c>
      <c r="GC66" s="500"/>
      <c r="GD66" s="500"/>
      <c r="GE66" s="500"/>
      <c r="GF66" s="500"/>
      <c r="GG66" s="500"/>
      <c r="GH66" s="500"/>
      <c r="GI66" s="500"/>
      <c r="GJ66" s="500"/>
      <c r="GK66" s="500"/>
      <c r="GL66" s="498" t="e">
        <f>(GM20+GM26+GM29+GM32+GM35+GM38+GM41+GM44+GM47+GM50+GM53+#REF!+#REF!+#REF!+#REF!)/($IJ$20+$IJ$26+$IJ$29+$IJ$32+$IJ$35+$IJ$38+$IJ$41+$IJ$44+$IJ$47+$IJ$50+$IJ$53+#REF!+#REF!+#REF!+#REF!)</f>
        <v>#REF!</v>
      </c>
      <c r="GM66" s="500"/>
      <c r="GN66" s="500"/>
      <c r="GO66" s="500"/>
      <c r="GP66" s="500"/>
      <c r="GQ66" s="500"/>
      <c r="GR66" s="500"/>
      <c r="GS66" s="500"/>
      <c r="GT66" s="500"/>
      <c r="GU66" s="500"/>
      <c r="GV66" s="498" t="e">
        <f>(GW20+GW26+GW29+GW32+GW35+GW38+GW41+GW44+GW47+GW50+GW53+#REF!+#REF!+#REF!+#REF!)/($IJ$20+$IJ$26+$IJ$29+$IJ$32+$IJ$35+$IJ$38+$IJ$41+$IJ$44+$IJ$47+$IJ$50+$IJ$53+#REF!+#REF!+#REF!+#REF!)</f>
        <v>#REF!</v>
      </c>
      <c r="GW66" s="500"/>
      <c r="GX66" s="500"/>
      <c r="GY66" s="500"/>
      <c r="GZ66" s="500"/>
      <c r="HA66" s="500"/>
      <c r="HB66" s="500"/>
      <c r="HC66" s="500"/>
      <c r="HD66" s="500"/>
      <c r="HE66" s="500"/>
      <c r="HF66" s="498" t="e">
        <f>(HG20+HG26+HG29+HG32+HG35+HG38+HG41+HG44+HG47+HG50+HG53+#REF!+#REF!+#REF!+#REF!)/($IJ$20+$IJ$26+$IJ$29+$IJ$32+$IJ$35+$IJ$38+$IJ$41+$IJ$44+$IJ$47+$IJ$50+$IJ$53+#REF!+#REF!+#REF!+#REF!)</f>
        <v>#REF!</v>
      </c>
      <c r="HG66" s="500"/>
      <c r="HH66" s="500"/>
      <c r="HI66" s="500"/>
      <c r="HJ66" s="500"/>
      <c r="HK66" s="500"/>
      <c r="HL66" s="500"/>
      <c r="HM66" s="500"/>
      <c r="HN66" s="500"/>
      <c r="HO66" s="500"/>
      <c r="HP66" s="498" t="e">
        <f>(HQ20+HQ26+HQ29+HQ32+HQ35+HQ38+HQ41+HQ44+HQ47+HQ50+HQ53+#REF!+#REF!+#REF!+#REF!)/($IJ$20+$IJ$26+$IJ$29+$IJ$32+$IJ$35+$IJ$38+$IJ$41+$IJ$44+$IJ$47+$IJ$50+$IJ$53+#REF!+#REF!+#REF!+#REF!)</f>
        <v>#REF!</v>
      </c>
      <c r="HQ66" s="500"/>
      <c r="HR66" s="500"/>
      <c r="HS66" s="500"/>
      <c r="HT66" s="500"/>
      <c r="HU66" s="500"/>
      <c r="HV66" s="500"/>
      <c r="HW66" s="500"/>
      <c r="HX66" s="500"/>
      <c r="HY66" s="500"/>
      <c r="HZ66" s="498" t="e">
        <f>(IA20+IA26+IA29+IA32+IA35+IA38+IA41+IA44+IA47+IA50+IA53+#REF!+#REF!+#REF!+#REF!)/($IJ$20+$IJ$26+$IJ$29+$IJ$32+$IJ$35+$IJ$38+$IJ$41+$IJ$44+$IJ$47+$IJ$50+$IJ$53+#REF!+#REF!+#REF!+#REF!)</f>
        <v>#REF!</v>
      </c>
      <c r="IA66" s="500"/>
      <c r="IB66" s="500"/>
      <c r="IC66" s="500"/>
      <c r="ID66" s="500"/>
      <c r="IE66" s="500"/>
      <c r="IF66" s="500"/>
      <c r="IG66" s="500"/>
      <c r="IH66" s="500"/>
      <c r="II66" s="500"/>
      <c r="IJ66" s="501">
        <f>SUM(D66:AR66)</f>
        <v>1</v>
      </c>
    </row>
    <row r="67" spans="1:244" s="417" customFormat="1" ht="9">
      <c r="A67" s="981"/>
      <c r="B67" s="982"/>
      <c r="C67" s="983"/>
      <c r="D67" s="12"/>
      <c r="E67" s="11"/>
      <c r="F67" s="11"/>
      <c r="G67" s="11"/>
      <c r="H67" s="11"/>
      <c r="I67" s="11"/>
      <c r="J67" s="11"/>
      <c r="K67" s="11"/>
      <c r="L67" s="11"/>
      <c r="M67" s="11"/>
      <c r="N67" s="12"/>
      <c r="O67" s="11"/>
      <c r="P67" s="11"/>
      <c r="Q67" s="11"/>
      <c r="R67" s="11"/>
      <c r="S67" s="11"/>
      <c r="T67" s="11"/>
      <c r="U67" s="11"/>
      <c r="V67" s="11"/>
      <c r="W67" s="11"/>
      <c r="X67" s="12"/>
      <c r="Y67" s="11"/>
      <c r="Z67" s="11"/>
      <c r="AA67" s="11"/>
      <c r="AB67" s="11"/>
      <c r="AC67" s="11"/>
      <c r="AD67" s="11"/>
      <c r="AE67" s="11"/>
      <c r="AF67" s="11"/>
      <c r="AG67" s="11"/>
      <c r="AH67" s="12"/>
      <c r="AI67" s="11"/>
      <c r="AJ67" s="11"/>
      <c r="AK67" s="11"/>
      <c r="AL67" s="11"/>
      <c r="AM67" s="11"/>
      <c r="AN67" s="11"/>
      <c r="AO67" s="11"/>
      <c r="AP67" s="11"/>
      <c r="AQ67" s="11"/>
      <c r="AR67" s="12"/>
      <c r="AS67" s="11"/>
      <c r="AT67" s="11"/>
      <c r="AU67" s="11"/>
      <c r="AV67" s="11"/>
      <c r="AW67" s="11"/>
      <c r="AX67" s="11"/>
      <c r="AY67" s="11"/>
      <c r="AZ67" s="11"/>
      <c r="BA67" s="11"/>
      <c r="BB67" s="12"/>
      <c r="BC67" s="11"/>
      <c r="BD67" s="11"/>
      <c r="BE67" s="11"/>
      <c r="BF67" s="11"/>
      <c r="BG67" s="11"/>
      <c r="BH67" s="11"/>
      <c r="BI67" s="11"/>
      <c r="BJ67" s="11"/>
      <c r="BK67" s="11"/>
      <c r="BL67" s="12"/>
      <c r="BM67" s="11"/>
      <c r="BN67" s="11"/>
      <c r="BO67" s="11"/>
      <c r="BP67" s="11"/>
      <c r="BQ67" s="11"/>
      <c r="BR67" s="11"/>
      <c r="BS67" s="11"/>
      <c r="BT67" s="11"/>
      <c r="BU67" s="11"/>
      <c r="BV67" s="12"/>
      <c r="BW67" s="11"/>
      <c r="BX67" s="11"/>
      <c r="BY67" s="11"/>
      <c r="BZ67" s="11"/>
      <c r="CA67" s="11"/>
      <c r="CB67" s="11"/>
      <c r="CC67" s="11"/>
      <c r="CD67" s="11"/>
      <c r="CE67" s="11"/>
      <c r="CF67" s="12"/>
      <c r="CG67" s="11"/>
      <c r="CH67" s="11"/>
      <c r="CI67" s="11"/>
      <c r="CJ67" s="11"/>
      <c r="CK67" s="11"/>
      <c r="CL67" s="11"/>
      <c r="CM67" s="11"/>
      <c r="CN67" s="11"/>
      <c r="CO67" s="11"/>
      <c r="CP67" s="12"/>
      <c r="CQ67" s="11"/>
      <c r="CR67" s="11"/>
      <c r="CS67" s="11"/>
      <c r="CT67" s="11"/>
      <c r="CU67" s="11"/>
      <c r="CV67" s="11"/>
      <c r="CW67" s="11"/>
      <c r="CX67" s="11"/>
      <c r="CY67" s="11"/>
      <c r="CZ67" s="12"/>
      <c r="DA67" s="11"/>
      <c r="DB67" s="11"/>
      <c r="DC67" s="11"/>
      <c r="DD67" s="11"/>
      <c r="DE67" s="11"/>
      <c r="DF67" s="11"/>
      <c r="DG67" s="11"/>
      <c r="DH67" s="11"/>
      <c r="DI67" s="11"/>
      <c r="DJ67" s="12"/>
      <c r="DK67" s="11"/>
      <c r="DL67" s="11"/>
      <c r="DM67" s="11"/>
      <c r="DN67" s="11"/>
      <c r="DO67" s="11"/>
      <c r="DP67" s="11"/>
      <c r="DQ67" s="11"/>
      <c r="DR67" s="11"/>
      <c r="DS67" s="11"/>
      <c r="DT67" s="12"/>
      <c r="DU67" s="11"/>
      <c r="DV67" s="11"/>
      <c r="DW67" s="11"/>
      <c r="DX67" s="11"/>
      <c r="DY67" s="11"/>
      <c r="DZ67" s="11"/>
      <c r="EA67" s="11"/>
      <c r="EB67" s="11"/>
      <c r="EC67" s="11"/>
      <c r="ED67" s="12"/>
      <c r="EE67" s="11"/>
      <c r="EF67" s="11"/>
      <c r="EG67" s="11"/>
      <c r="EH67" s="11"/>
      <c r="EI67" s="11"/>
      <c r="EJ67" s="11"/>
      <c r="EK67" s="11"/>
      <c r="EL67" s="11"/>
      <c r="EM67" s="11"/>
      <c r="EN67" s="12"/>
      <c r="EO67" s="11"/>
      <c r="EP67" s="11"/>
      <c r="EQ67" s="11"/>
      <c r="ER67" s="11"/>
      <c r="ES67" s="11"/>
      <c r="ET67" s="11"/>
      <c r="EU67" s="11"/>
      <c r="EV67" s="11"/>
      <c r="EW67" s="11"/>
      <c r="EX67" s="12"/>
      <c r="EY67" s="11"/>
      <c r="EZ67" s="11"/>
      <c r="FA67" s="11"/>
      <c r="FB67" s="11"/>
      <c r="FC67" s="11"/>
      <c r="FD67" s="11"/>
      <c r="FE67" s="11"/>
      <c r="FF67" s="11"/>
      <c r="FG67" s="11"/>
      <c r="FH67" s="12"/>
      <c r="FI67" s="11"/>
      <c r="FJ67" s="11"/>
      <c r="FK67" s="11"/>
      <c r="FL67" s="11"/>
      <c r="FM67" s="11"/>
      <c r="FN67" s="11"/>
      <c r="FO67" s="11"/>
      <c r="FP67" s="11"/>
      <c r="FQ67" s="11"/>
      <c r="FR67" s="12"/>
      <c r="FS67" s="11"/>
      <c r="FT67" s="11"/>
      <c r="FU67" s="11"/>
      <c r="FV67" s="11"/>
      <c r="FW67" s="11"/>
      <c r="FX67" s="11"/>
      <c r="FY67" s="11"/>
      <c r="FZ67" s="11"/>
      <c r="GA67" s="11"/>
      <c r="GB67" s="12"/>
      <c r="GC67" s="11"/>
      <c r="GD67" s="11"/>
      <c r="GE67" s="11"/>
      <c r="GF67" s="11"/>
      <c r="GG67" s="11"/>
      <c r="GH67" s="11"/>
      <c r="GI67" s="11"/>
      <c r="GJ67" s="11"/>
      <c r="GK67" s="11"/>
      <c r="GL67" s="12"/>
      <c r="GM67" s="11"/>
      <c r="GN67" s="11"/>
      <c r="GO67" s="11"/>
      <c r="GP67" s="11"/>
      <c r="GQ67" s="11"/>
      <c r="GR67" s="11"/>
      <c r="GS67" s="11"/>
      <c r="GT67" s="11"/>
      <c r="GU67" s="11"/>
      <c r="GV67" s="12"/>
      <c r="GW67" s="11"/>
      <c r="GX67" s="11"/>
      <c r="GY67" s="11"/>
      <c r="GZ67" s="11"/>
      <c r="HA67" s="11"/>
      <c r="HB67" s="11"/>
      <c r="HC67" s="11"/>
      <c r="HD67" s="11"/>
      <c r="HE67" s="11"/>
      <c r="HF67" s="12"/>
      <c r="HG67" s="11"/>
      <c r="HH67" s="11"/>
      <c r="HI67" s="11"/>
      <c r="HJ67" s="11"/>
      <c r="HK67" s="11"/>
      <c r="HL67" s="11"/>
      <c r="HM67" s="11"/>
      <c r="HN67" s="11"/>
      <c r="HO67" s="11"/>
      <c r="HP67" s="12"/>
      <c r="HQ67" s="11"/>
      <c r="HR67" s="11"/>
      <c r="HS67" s="11"/>
      <c r="HT67" s="11"/>
      <c r="HU67" s="11"/>
      <c r="HV67" s="11"/>
      <c r="HW67" s="11"/>
      <c r="HX67" s="11"/>
      <c r="HY67" s="11"/>
      <c r="HZ67" s="12"/>
      <c r="IA67" s="11"/>
      <c r="IB67" s="11"/>
      <c r="IC67" s="11"/>
      <c r="ID67" s="11"/>
      <c r="IE67" s="11"/>
      <c r="IF67" s="11"/>
      <c r="IG67" s="11"/>
      <c r="IH67" s="11"/>
      <c r="II67" s="11"/>
      <c r="IJ67" s="219"/>
    </row>
    <row r="68" spans="1:2" s="417" customFormat="1" ht="9">
      <c r="A68" s="419"/>
      <c r="B68" s="420"/>
    </row>
    <row r="69" spans="1:2" s="417" customFormat="1" ht="9">
      <c r="A69" s="419"/>
      <c r="B69" s="420"/>
    </row>
    <row r="70" spans="1:244" s="417" customFormat="1" ht="9">
      <c r="A70" s="419"/>
      <c r="B70" s="420"/>
      <c r="D70" s="421"/>
      <c r="E70" s="422"/>
      <c r="O70" s="422"/>
      <c r="Y70" s="422"/>
      <c r="AI70" s="422"/>
      <c r="AS70" s="422"/>
      <c r="BC70" s="422"/>
      <c r="BM70" s="422"/>
      <c r="BW70" s="422"/>
      <c r="CG70" s="422"/>
      <c r="CQ70" s="422"/>
      <c r="DA70" s="422"/>
      <c r="DK70" s="422"/>
      <c r="DU70" s="422"/>
      <c r="EE70" s="422"/>
      <c r="EO70" s="422"/>
      <c r="EY70" s="422"/>
      <c r="FI70" s="422"/>
      <c r="FS70" s="422"/>
      <c r="GC70" s="422"/>
      <c r="GM70" s="422"/>
      <c r="GW70" s="422"/>
      <c r="HG70" s="422"/>
      <c r="HQ70" s="422"/>
      <c r="IA70" s="422"/>
      <c r="IJ70" s="423"/>
    </row>
    <row r="71" spans="1:2" s="417" customFormat="1" ht="9">
      <c r="A71" s="419"/>
      <c r="B71" s="420"/>
    </row>
    <row r="72" spans="1:235" s="417" customFormat="1" ht="9">
      <c r="A72" s="419"/>
      <c r="B72" s="420"/>
      <c r="E72" s="424"/>
      <c r="F72" s="423"/>
      <c r="G72" s="423"/>
      <c r="H72" s="423"/>
      <c r="I72" s="423"/>
      <c r="J72" s="423"/>
      <c r="K72" s="423"/>
      <c r="L72" s="423"/>
      <c r="M72" s="423"/>
      <c r="N72" s="423"/>
      <c r="O72" s="424"/>
      <c r="P72" s="423"/>
      <c r="Q72" s="423"/>
      <c r="R72" s="423"/>
      <c r="S72" s="423"/>
      <c r="T72" s="423"/>
      <c r="U72" s="423"/>
      <c r="V72" s="423"/>
      <c r="W72" s="423"/>
      <c r="X72" s="423"/>
      <c r="Y72" s="424"/>
      <c r="Z72" s="423"/>
      <c r="AA72" s="423"/>
      <c r="AB72" s="423"/>
      <c r="AC72" s="423"/>
      <c r="AD72" s="423"/>
      <c r="AE72" s="423"/>
      <c r="AF72" s="423"/>
      <c r="AG72" s="423"/>
      <c r="AH72" s="423"/>
      <c r="AI72" s="424"/>
      <c r="AJ72" s="423"/>
      <c r="AK72" s="423"/>
      <c r="AL72" s="423"/>
      <c r="AM72" s="423"/>
      <c r="AN72" s="423"/>
      <c r="AO72" s="423"/>
      <c r="AP72" s="423"/>
      <c r="AQ72" s="423"/>
      <c r="AR72" s="423"/>
      <c r="AS72" s="424"/>
      <c r="AT72" s="423"/>
      <c r="AU72" s="423"/>
      <c r="AV72" s="423"/>
      <c r="AW72" s="423"/>
      <c r="AX72" s="423"/>
      <c r="AY72" s="423"/>
      <c r="AZ72" s="423"/>
      <c r="BA72" s="423"/>
      <c r="BB72" s="423"/>
      <c r="BC72" s="424"/>
      <c r="BD72" s="423"/>
      <c r="BE72" s="423"/>
      <c r="BF72" s="423"/>
      <c r="BG72" s="423"/>
      <c r="BH72" s="423"/>
      <c r="BI72" s="423"/>
      <c r="BJ72" s="423"/>
      <c r="BK72" s="423"/>
      <c r="BL72" s="423"/>
      <c r="BM72" s="424"/>
      <c r="BN72" s="423"/>
      <c r="BO72" s="423"/>
      <c r="BP72" s="423"/>
      <c r="BQ72" s="423"/>
      <c r="BR72" s="423"/>
      <c r="BS72" s="423"/>
      <c r="BT72" s="423"/>
      <c r="BU72" s="423"/>
      <c r="BV72" s="423"/>
      <c r="BW72" s="424"/>
      <c r="BX72" s="423"/>
      <c r="BY72" s="423"/>
      <c r="BZ72" s="423"/>
      <c r="CA72" s="423"/>
      <c r="CB72" s="423"/>
      <c r="CC72" s="423"/>
      <c r="CD72" s="423"/>
      <c r="CE72" s="423"/>
      <c r="CF72" s="423"/>
      <c r="CG72" s="424"/>
      <c r="CH72" s="423"/>
      <c r="CI72" s="423"/>
      <c r="CJ72" s="423"/>
      <c r="CK72" s="423"/>
      <c r="CL72" s="423"/>
      <c r="CM72" s="423"/>
      <c r="CN72" s="423"/>
      <c r="CO72" s="423"/>
      <c r="CP72" s="423"/>
      <c r="CQ72" s="424"/>
      <c r="CR72" s="423"/>
      <c r="CS72" s="423"/>
      <c r="CT72" s="423"/>
      <c r="CU72" s="423"/>
      <c r="CV72" s="423"/>
      <c r="CW72" s="423"/>
      <c r="CX72" s="423"/>
      <c r="CY72" s="423"/>
      <c r="CZ72" s="423"/>
      <c r="DA72" s="424"/>
      <c r="DB72" s="423"/>
      <c r="DC72" s="423"/>
      <c r="DD72" s="423"/>
      <c r="DE72" s="423"/>
      <c r="DF72" s="423"/>
      <c r="DG72" s="423"/>
      <c r="DH72" s="423"/>
      <c r="DI72" s="423"/>
      <c r="DJ72" s="423"/>
      <c r="DK72" s="424"/>
      <c r="DL72" s="423"/>
      <c r="DM72" s="423"/>
      <c r="DN72" s="423"/>
      <c r="DO72" s="423"/>
      <c r="DP72" s="423"/>
      <c r="DQ72" s="423"/>
      <c r="DR72" s="423"/>
      <c r="DS72" s="423"/>
      <c r="DT72" s="423"/>
      <c r="DU72" s="424"/>
      <c r="DV72" s="423"/>
      <c r="DW72" s="423"/>
      <c r="DX72" s="423"/>
      <c r="DY72" s="423"/>
      <c r="DZ72" s="423"/>
      <c r="EA72" s="423"/>
      <c r="EB72" s="423"/>
      <c r="EC72" s="423"/>
      <c r="ED72" s="423"/>
      <c r="EE72" s="424"/>
      <c r="EF72" s="423"/>
      <c r="EG72" s="423"/>
      <c r="EH72" s="423"/>
      <c r="EI72" s="423"/>
      <c r="EJ72" s="423"/>
      <c r="EK72" s="423"/>
      <c r="EL72" s="423"/>
      <c r="EM72" s="423"/>
      <c r="EN72" s="423"/>
      <c r="EO72" s="424"/>
      <c r="EP72" s="423"/>
      <c r="EQ72" s="423"/>
      <c r="ER72" s="423"/>
      <c r="ES72" s="423"/>
      <c r="ET72" s="423"/>
      <c r="EU72" s="423"/>
      <c r="EV72" s="423"/>
      <c r="EW72" s="423"/>
      <c r="EX72" s="423"/>
      <c r="EY72" s="424"/>
      <c r="EZ72" s="423"/>
      <c r="FA72" s="423"/>
      <c r="FB72" s="423"/>
      <c r="FC72" s="423"/>
      <c r="FD72" s="423"/>
      <c r="FE72" s="423"/>
      <c r="FF72" s="423"/>
      <c r="FG72" s="423"/>
      <c r="FH72" s="423"/>
      <c r="FI72" s="424"/>
      <c r="FJ72" s="423"/>
      <c r="FK72" s="423"/>
      <c r="FL72" s="423"/>
      <c r="FM72" s="423"/>
      <c r="FN72" s="423"/>
      <c r="FO72" s="423"/>
      <c r="FP72" s="423"/>
      <c r="FQ72" s="423"/>
      <c r="FR72" s="423"/>
      <c r="FS72" s="424"/>
      <c r="FT72" s="423"/>
      <c r="FU72" s="423"/>
      <c r="FV72" s="423"/>
      <c r="FW72" s="423"/>
      <c r="FX72" s="423"/>
      <c r="FY72" s="423"/>
      <c r="FZ72" s="423"/>
      <c r="GA72" s="423"/>
      <c r="GB72" s="423"/>
      <c r="GC72" s="424"/>
      <c r="GD72" s="423"/>
      <c r="GE72" s="423"/>
      <c r="GF72" s="423"/>
      <c r="GG72" s="423"/>
      <c r="GH72" s="423"/>
      <c r="GI72" s="423"/>
      <c r="GJ72" s="423"/>
      <c r="GK72" s="423"/>
      <c r="GL72" s="423"/>
      <c r="GM72" s="424"/>
      <c r="GN72" s="423"/>
      <c r="GO72" s="423"/>
      <c r="GP72" s="423"/>
      <c r="GQ72" s="423"/>
      <c r="GR72" s="423"/>
      <c r="GS72" s="423"/>
      <c r="GT72" s="423"/>
      <c r="GU72" s="423"/>
      <c r="GV72" s="423"/>
      <c r="GW72" s="424"/>
      <c r="GX72" s="423"/>
      <c r="GY72" s="423"/>
      <c r="GZ72" s="423"/>
      <c r="HA72" s="423"/>
      <c r="HB72" s="423"/>
      <c r="HC72" s="423"/>
      <c r="HD72" s="423"/>
      <c r="HE72" s="423"/>
      <c r="HF72" s="423"/>
      <c r="HG72" s="424"/>
      <c r="HH72" s="424"/>
      <c r="HI72" s="423"/>
      <c r="HJ72" s="423"/>
      <c r="HK72" s="423"/>
      <c r="HL72" s="423"/>
      <c r="HM72" s="423"/>
      <c r="HN72" s="423"/>
      <c r="HO72" s="423"/>
      <c r="HP72" s="423"/>
      <c r="HQ72" s="424"/>
      <c r="HR72" s="423"/>
      <c r="HS72" s="423"/>
      <c r="HT72" s="423"/>
      <c r="HU72" s="423"/>
      <c r="HV72" s="423"/>
      <c r="HW72" s="423"/>
      <c r="HX72" s="423"/>
      <c r="HY72" s="423"/>
      <c r="HZ72" s="423"/>
      <c r="IA72" s="424"/>
    </row>
    <row r="73" ht="9"/>
    <row r="74" ht="9"/>
    <row r="75" ht="9"/>
    <row r="76" ht="9"/>
    <row r="77" ht="9"/>
    <row r="78" ht="9"/>
    <row r="79" ht="9"/>
    <row r="80" ht="9"/>
    <row r="81" ht="9"/>
    <row r="82" ht="9"/>
    <row r="83" ht="9"/>
    <row r="84" ht="9"/>
    <row r="85" ht="9"/>
    <row r="86" ht="9"/>
    <row r="87" ht="9"/>
    <row r="88" ht="9"/>
    <row r="89" ht="9"/>
    <row r="90" ht="9"/>
    <row r="91" ht="9"/>
    <row r="92" ht="9"/>
    <row r="93" ht="9"/>
    <row r="94" ht="9"/>
    <row r="95" ht="9"/>
    <row r="96" ht="9"/>
    <row r="97" ht="9"/>
    <row r="98" ht="9"/>
    <row r="99" ht="9"/>
    <row r="100" ht="9"/>
    <row r="101" ht="9"/>
    <row r="102" ht="9"/>
    <row r="103" ht="9"/>
    <row r="104" ht="9"/>
    <row r="105" ht="9"/>
    <row r="106" ht="9"/>
    <row r="107" ht="9"/>
    <row r="108" ht="9"/>
    <row r="109" ht="9"/>
    <row r="110" ht="9"/>
    <row r="111" ht="9"/>
    <row r="112" ht="9"/>
    <row r="113" ht="9"/>
    <row r="114" ht="9"/>
    <row r="115" ht="9"/>
    <row r="116" ht="9"/>
    <row r="117" ht="9"/>
    <row r="118" ht="9"/>
    <row r="119" ht="9"/>
    <row r="120" ht="9"/>
    <row r="121" ht="9"/>
    <row r="122" ht="9"/>
    <row r="123" ht="9"/>
    <row r="124" ht="9"/>
    <row r="125" ht="9"/>
    <row r="126" ht="9"/>
    <row r="127" ht="9"/>
    <row r="128" ht="9"/>
    <row r="129" ht="9"/>
    <row r="130" ht="9"/>
    <row r="131" ht="9"/>
    <row r="132" ht="9"/>
    <row r="133" ht="9"/>
    <row r="134" ht="9"/>
    <row r="135" ht="9"/>
    <row r="136" ht="9"/>
    <row r="137" ht="9"/>
    <row r="138" ht="9"/>
  </sheetData>
  <sheetProtection password="8C31" sheet="1"/>
  <mergeCells count="2">
    <mergeCell ref="C7:AH7"/>
    <mergeCell ref="A65:C67"/>
  </mergeCells>
  <printOptions/>
  <pageMargins left="0.5905511811023623" right="0" top="0" bottom="0.5905511811023623" header="0" footer="0.5118110236220472"/>
  <pageSetup fitToHeight="1" fitToWidth="1" horizontalDpi="600" verticalDpi="600" orientation="portrait" paperSize="9" scale="92" r:id="rId1"/>
  <headerFooter alignWithMargins="0">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Orçamentária</dc:title>
  <dc:subject>Controle de Medição</dc:subject>
  <dc:creator>Eduardo Fernando da Silva &amp; Paulo Lagoeiro</dc:creator>
  <cp:keywords/>
  <dc:description/>
  <cp:lastModifiedBy>Marivaldo de Sousa Gonçalves</cp:lastModifiedBy>
  <cp:lastPrinted>2020-09-11T18:55:59Z</cp:lastPrinted>
  <dcterms:created xsi:type="dcterms:W3CDTF">1997-11-05T13:09:03Z</dcterms:created>
  <dcterms:modified xsi:type="dcterms:W3CDTF">2020-10-14T14:01:38Z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