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firstSheet="4" activeTab="11"/>
  </bookViews>
  <sheets>
    <sheet name="Discrim do serviço" sheetId="1" r:id="rId1"/>
    <sheet name="Engenheiro" sheetId="2" r:id="rId2"/>
    <sheet name="Almoxarife" sheetId="3" r:id="rId3"/>
    <sheet name="Téc. Industrial - Eletrotécnico" sheetId="4" r:id="rId4"/>
    <sheet name="Eletricista" sheetId="5" r:id="rId5"/>
    <sheet name="Ajud. de Eletricista" sheetId="6" r:id="rId6"/>
    <sheet name="Técnico de Eletrônica" sheetId="7" r:id="rId7"/>
    <sheet name="Encanador" sheetId="8" r:id="rId8"/>
    <sheet name="Pedreiro" sheetId="9" r:id="rId9"/>
    <sheet name="Pintor" sheetId="10" r:id="rId10"/>
    <sheet name="Carpinteiro" sheetId="11" r:id="rId11"/>
    <sheet name="Auxiliar de Manut. Pred." sheetId="12" r:id="rId12"/>
    <sheet name="Taxa de ADM conta vinculada" sheetId="13" r:id="rId13"/>
    <sheet name="Total Mão de Obra" sheetId="14" r:id="rId14"/>
    <sheet name="Materiais" sheetId="15" r:id="rId15"/>
    <sheet name="Planilha de Totalização" sheetId="16" r:id="rId16"/>
  </sheets>
  <definedNames>
    <definedName name="_xlnm.Print_Area" localSheetId="5">'Ajud. de Eletricista'!$A$1:$E$92</definedName>
    <definedName name="_xlnm.Print_Area" localSheetId="2">'Almoxarife'!$A$1:$E$92</definedName>
    <definedName name="_xlnm.Print_Area" localSheetId="11">'Auxiliar de Manut. Pred.'!$A$1:$E$92</definedName>
    <definedName name="_xlnm.Print_Area" localSheetId="10">'Carpinteiro'!$A$1:$E$92</definedName>
    <definedName name="_xlnm.Print_Area" localSheetId="0">'Discrim do serviço'!$A$1:$C$10</definedName>
    <definedName name="_xlnm.Print_Area" localSheetId="4">'Eletricista'!$A$1:$E$92</definedName>
    <definedName name="_xlnm.Print_Area" localSheetId="7">'Encanador'!$A$1:$E$92</definedName>
    <definedName name="_xlnm.Print_Area" localSheetId="1">'Engenheiro'!$A$1:$E$92</definedName>
    <definedName name="_xlnm.Print_Area" localSheetId="14">'Materiais'!$A$1:$D$20</definedName>
    <definedName name="_xlnm.Print_Area" localSheetId="8">'Pedreiro'!$A$1:$E$92</definedName>
    <definedName name="_xlnm.Print_Area" localSheetId="9">'Pintor'!$A$1:$E$92</definedName>
    <definedName name="_xlnm.Print_Area" localSheetId="15">'Planilha de Totalização'!$A$1:$C$13</definedName>
    <definedName name="_xlnm.Print_Area" localSheetId="12">'Taxa de ADM conta vinculada'!$A$1:$D$24</definedName>
    <definedName name="_xlnm.Print_Area" localSheetId="3">'Téc. Industrial - Eletrotécnico'!$A$1:$E$92</definedName>
    <definedName name="_xlnm.Print_Area" localSheetId="6">'Técnico de Eletrônica'!$A$1:$E$92</definedName>
    <definedName name="_xlnm.Print_Area" localSheetId="13">'Total Mão de Obra'!$A$1:$F$33,'Total Mão de Obra'!$H$1:$O$42,'Total Mão de Obra'!$R$1:$AC$43</definedName>
    <definedName name="Excel_BuiltIn_Print_Area_1_1">#REF!</definedName>
  </definedNames>
  <calcPr fullCalcOnLoad="1"/>
</workbook>
</file>

<file path=xl/sharedStrings.xml><?xml version="1.0" encoding="utf-8"?>
<sst xmlns="http://schemas.openxmlformats.org/spreadsheetml/2006/main" count="1180" uniqueCount="226">
  <si>
    <t>A</t>
  </si>
  <si>
    <t>Data da apresentação da proposta (dia/mês/ano)</t>
  </si>
  <si>
    <t>B</t>
  </si>
  <si>
    <t>C</t>
  </si>
  <si>
    <t>Ano do Acordo, Convenção ou Sentença Normativa em Dissídio Coletivo</t>
  </si>
  <si>
    <t>D</t>
  </si>
  <si>
    <t>Tipo de Serviço</t>
  </si>
  <si>
    <t>E</t>
  </si>
  <si>
    <t>F</t>
  </si>
  <si>
    <t>Engenheiro</t>
  </si>
  <si>
    <t>Almoxarife</t>
  </si>
  <si>
    <t>Salário</t>
  </si>
  <si>
    <t>Pedreiro</t>
  </si>
  <si>
    <t>Pintor</t>
  </si>
  <si>
    <t>Carpinteiro</t>
  </si>
  <si>
    <t>3.2 PLANILHA DE CUSTO UNITÁRIO</t>
  </si>
  <si>
    <t>3.3 PLANILHA DE TOTALIZAÇÃO PARCIAL</t>
  </si>
  <si>
    <t>PERFIL DA MÃO-DE-OBRA</t>
  </si>
  <si>
    <t>3.2.1 JORNADA SALARIAL</t>
  </si>
  <si>
    <t>3.2.2 VALOR</t>
  </si>
  <si>
    <t>POSTO</t>
  </si>
  <si>
    <t>3.3.1 FREQUÊNCIA NO POSTO DE TRABALHO</t>
  </si>
  <si>
    <t>3.3.2 CUSTO HOMEM HORA DO PERFIL DE MÃO DE OBRA</t>
  </si>
  <si>
    <t>3.3.3 PREÇO MENSAL</t>
  </si>
  <si>
    <t xml:space="preserve">       3.4 PLANILHA DE EVENTUAIS HORAS EXTRAS</t>
  </si>
  <si>
    <t>3.2.1.1 Semanal</t>
  </si>
  <si>
    <t>3.2.1.2 Constante</t>
  </si>
  <si>
    <t>3.2.1.3 Taxa da Hora Trabalhada</t>
  </si>
  <si>
    <t>3.2.2.1 Homem-Mês</t>
  </si>
  <si>
    <t>3.2.2.2 Homem Hora</t>
  </si>
  <si>
    <t>3.3.1.1 Homem Hora Semanal</t>
  </si>
  <si>
    <t>3.3.1.2 Constante</t>
  </si>
  <si>
    <t>3.3.1.3 Jornada Mensal</t>
  </si>
  <si>
    <t>3.3.3.1 Unitário</t>
  </si>
  <si>
    <t>3.3.3.2 Quantidade</t>
  </si>
  <si>
    <t>3.3.3.3 Total</t>
  </si>
  <si>
    <t>Posto</t>
  </si>
  <si>
    <t xml:space="preserve"> TABELA DE HORA EXTRA</t>
  </si>
  <si>
    <t>(Horas)</t>
  </si>
  <si>
    <t>(Semana)</t>
  </si>
  <si>
    <t>[= 1 / (3.2.1.1 X 3.2.1.2)]</t>
  </si>
  <si>
    <t>(=Planilha 3.1)</t>
  </si>
  <si>
    <t>(=3.2.1.3 X 3.2.2.1)</t>
  </si>
  <si>
    <t xml:space="preserve"> (3.3.1.1 X 3.3.1.2)               (Horas Trabalhadas)</t>
  </si>
  <si>
    <t>(= Item 3.2.2.2)                    (R$)</t>
  </si>
  <si>
    <t>(= 3.3.1.3X 3.3.2) (R$)</t>
  </si>
  <si>
    <t>(= 3.3.3.1X 3.3.3.2)                (R$)</t>
  </si>
  <si>
    <t>Número máximo
 de horas estimadas</t>
  </si>
  <si>
    <t>Percentual de acréscimo sobre a hora normal (seg a sexta)</t>
  </si>
  <si>
    <t>Seg/Sex</t>
  </si>
  <si>
    <t>Total em R$ (seg/sex)</t>
  </si>
  <si>
    <t>Percentual de acréscimo sobre a hora normal (sábado)</t>
  </si>
  <si>
    <t>Sábado</t>
  </si>
  <si>
    <t>Total em R$ (Sábado)</t>
  </si>
  <si>
    <t>Percentual de acréscimo sobre a hora normal (domingo e feriado)</t>
  </si>
  <si>
    <t>Dom/Feriado</t>
  </si>
  <si>
    <t>Total em R$ (dom/feriado)</t>
  </si>
  <si>
    <t>Subtotal de hora extra estimada
do perfil</t>
  </si>
  <si>
    <t>(12 meses)</t>
  </si>
  <si>
    <t>TOTAL DE HORAS-EXTRAS</t>
  </si>
  <si>
    <t xml:space="preserve">      VALOR TOTAL DA HORA EXTRA</t>
  </si>
  <si>
    <t xml:space="preserve">              VALOR MÁXIMO ESTIMADO DE HORAS EXTRAS (12 meses)</t>
  </si>
  <si>
    <t>Valor Ordinário Mensal</t>
  </si>
  <si>
    <t>Valor Ordinário (12 meses) + Valor Máximo estimado de horas-extras (12 meses)</t>
  </si>
  <si>
    <t>Valor Ordinário para 12 meses</t>
  </si>
  <si>
    <t xml:space="preserve">                     </t>
  </si>
  <si>
    <t xml:space="preserve">         Planilha de Custos e Formação de Preços - CPqGM</t>
  </si>
  <si>
    <t>3.3 QUADRO RESUMO DO VALOR GLOBAL DO SERVIÇO</t>
  </si>
  <si>
    <t>PREÇO GLOBAL ESTIMADO DO SERVIÇO (VALOR ORDINÁRIO DO SERVIÇO +VALORES MÁXIMOS DE HORA-EXTRA</t>
  </si>
  <si>
    <t>PREÇO GLOBAL ESTIMADO DO CONTRATO (12 MESES)</t>
  </si>
  <si>
    <t>PROCESSO:</t>
  </si>
  <si>
    <t>PLANILHA DE CUSTOS E FORMAÇÃO DE PREÇOS</t>
  </si>
  <si>
    <t>VALOR (R$)</t>
  </si>
  <si>
    <t>MÓDULO 01 – COMPOSIÇÃO DA REMUNERAÇÃO</t>
  </si>
  <si>
    <t>Outros (especificar)</t>
  </si>
  <si>
    <t>TOTAL DO MÓDULO 01</t>
  </si>
  <si>
    <t>TOTAL DO MÓDULO 02</t>
  </si>
  <si>
    <t>TOTAL DO MÓDULO 03</t>
  </si>
  <si>
    <t>INSS</t>
  </si>
  <si>
    <t>SESI/SESC</t>
  </si>
  <si>
    <t>SENAI/SENAC</t>
  </si>
  <si>
    <t>INCRA</t>
  </si>
  <si>
    <t>Salário Educação</t>
  </si>
  <si>
    <t>FGTS</t>
  </si>
  <si>
    <t>SEBRAE</t>
  </si>
  <si>
    <t>Incidência do FGTS sobre o Aviso Prévio Indenizado</t>
  </si>
  <si>
    <t>TOTAL DO MÓDULO 04</t>
  </si>
  <si>
    <t>MÓDULO 05</t>
  </si>
  <si>
    <t>ISSQN (Imposto sobre Serviços de Qualquer Natureza)</t>
  </si>
  <si>
    <t>PIS/PASEP – Programa de Integração Social</t>
  </si>
  <si>
    <t>COFINS – Contribuição para Financiamento da Seguridade Social</t>
  </si>
  <si>
    <t>Contribuição Previdenciária (Empresas enquadradas na Lei 128/2008, caso necessário)</t>
  </si>
  <si>
    <t>Somatório do percentual dos tributos</t>
  </si>
  <si>
    <t>TOTAL DO MÓDULO 05</t>
  </si>
  <si>
    <t>NOTA :Só preencher as células em amarelo, que podem ou não ser preenchidas na sua totalidade, a depender do regime de tributação da empresa. Ver nota explicativa.</t>
  </si>
  <si>
    <t>Uniforme</t>
  </si>
  <si>
    <t>NOTA :Só preencher as células em amarelo.</t>
  </si>
  <si>
    <t>ANEXO 03</t>
  </si>
  <si>
    <t>VALOR DA HORA</t>
  </si>
  <si>
    <t>1/3</t>
  </si>
  <si>
    <t>12 Meses</t>
  </si>
  <si>
    <t>CONTA VINCULADA - VALORES PARA PROVISIONAMENTO</t>
  </si>
  <si>
    <t>13º (Décimo Terceiro) Salário</t>
  </si>
  <si>
    <t>ITEM</t>
  </si>
  <si>
    <t>Férias e 1/3 (Um Terço) Constitucional</t>
  </si>
  <si>
    <t>% SOBRE REMUNERAÇÃO</t>
  </si>
  <si>
    <t>Total</t>
  </si>
  <si>
    <t>VALOR (RS)</t>
  </si>
  <si>
    <t>Multa sobre FGTS e contribuição social sobre o aviso prévio indenizado e sobre o aviso prévio trabalhado.</t>
  </si>
  <si>
    <t>% DO SAT</t>
  </si>
  <si>
    <t>Se SAT = 1,00%</t>
  </si>
  <si>
    <t>Se SAT = 2,00%</t>
  </si>
  <si>
    <t>Se SAT = 3,00%</t>
  </si>
  <si>
    <t>* Considerando as alíquotas de contribuição de 1% (um por cento), 2% (dois por cento) ou 3% (três por cento) referentes ao grau de risco de acidente do trabalho, previstas no art. 22, inciso II, da Lei no 8.212, de 24 de julho de 1991. As células que não correspondam ao SAT adotado permanecerão com os valores zerados.</t>
  </si>
  <si>
    <t>Valor do provisionamento mensal para Conta Vinculada</t>
  </si>
  <si>
    <t>Valor do provisionamento de 12 meses para Conta Vinculada</t>
  </si>
  <si>
    <t>TAXA DE ADMINISTRAÇÃO DE CONTA VINCULADA</t>
  </si>
  <si>
    <t>TRIBUTOS</t>
  </si>
  <si>
    <t>TOTAL TRIBUTOS</t>
  </si>
  <si>
    <t>NOTA: Não preencher as células para a licitação, ficando as mesmas dependentes de definição posterior da taxa a ser cobrada pela instituição bancária para administração da conta vinculada.</t>
  </si>
  <si>
    <t>TOTAL DE TAXA DE ADMINISTRAÇÃO DE CONTA VINCULADA + TRIBUTOS</t>
  </si>
  <si>
    <t>Obs.: O valor da Taxa de Administração de Conta Vinculada + Tributos será automaticamente acrescido ao Valor Ordinário Mensal constante na planilha Resumo, e o valor da Taxa de Administração de Conta Vinculada (sem tributos) será automaticamente acrescido ao Valor do provisionamento mensal para Conta Vinculada constante na mesma planilha Resumo.</t>
  </si>
  <si>
    <t>NOTA :Só preencher a célula em amarelo.</t>
  </si>
  <si>
    <t>Obs.1: Os eventuais materiais necessários para o serviço serão adquiridos conforme Tabela SINAPI, sem nenhum acréscimo, pondendo a empresa oferecer desconto sobre essa tabela, o que influirá na redução do limite anual para aquisição de materiais.</t>
  </si>
  <si>
    <t>Número do Processo</t>
  </si>
  <si>
    <t>Número da Licitação</t>
  </si>
  <si>
    <t>Município/UF</t>
  </si>
  <si>
    <t>SALVADOR/BA</t>
  </si>
  <si>
    <t>G</t>
  </si>
  <si>
    <t>H</t>
  </si>
  <si>
    <t>VALOR GLOBAL DA PROPOSTA</t>
  </si>
  <si>
    <t>MATERIAIS E SERVIÇOS NÃO PRESTADOS PELA MÃO DE OBRA RESIDENTE - TABELA SINAPI</t>
  </si>
  <si>
    <t>DESCONTO SOBRE A TABELA SINAPI (limitado ao máximo de 10%)</t>
  </si>
  <si>
    <t>Obs.2: A realização de eventuais serviços, não previstos para realização pela mão de obra residente, serão pagos conforme Tabela SINAPI, sem nenhum acréscimo, pondendo a empresa oferecer desconto sobre essa tabela, o que influirá na redução do limite anual para aquisição de materiais.</t>
  </si>
  <si>
    <t>Obs.3: Para fornecimento dos materiais que não constarem na tabela do SINAPI a Contratada deverá apresentar três orçamentos, que após avaliação e aprovação da proposta de menor valor pela Fiscalização do Contrato, serão pagos pelo valor da nota fiscal apresentada pela Contratada, sem adicional de qualquer ordem.</t>
  </si>
  <si>
    <t>Obs.4: Em caso de impossibilidade de obtenção de três propostas para fornecimento dos materiais que não constarem na tabela do SINAPI, a Contratada deverá apresentar a(s) proposta(s) obtidas, junto com justificativa por não ter conseguido três propostas, assim como, declaração que os preços praticados são valores de mercado. Após avaliação e aprovação pela Fiscalização do Contrato, os materiais serão pagos pelo menor valor apresentado pela Contratada, sem adicional de qualquer ordem.</t>
  </si>
  <si>
    <t xml:space="preserve">Perfil da Mão de Obra:
CBO: </t>
  </si>
  <si>
    <t>CBO:</t>
  </si>
  <si>
    <t>MÓDULO 01</t>
  </si>
  <si>
    <r>
      <t>Adicional de Insalubridade (Memória de Cálculo =</t>
    </r>
    <r>
      <rPr>
        <b/>
        <sz val="11"/>
        <color indexed="10"/>
        <rFont val="Arial1"/>
        <family val="0"/>
      </rPr>
      <t xml:space="preserve"> Inserir memória de cálculo</t>
    </r>
    <r>
      <rPr>
        <sz val="11"/>
        <color theme="1"/>
        <rFont val="Arial1"/>
        <family val="0"/>
      </rPr>
      <t>)</t>
    </r>
  </si>
  <si>
    <t>MÓDULO 02 – ENCARGOS E BENEFÍCIOS ANUAIS, MENSAIS E DIÁRIOS</t>
  </si>
  <si>
    <t>SUBMÓDULO 2.1 – 13º (Décimo Terceiro) Salário, Férias e Adicional de Férias</t>
  </si>
  <si>
    <t>SUBMÓDULO 2.1</t>
  </si>
  <si>
    <r>
      <t xml:space="preserve">Férias e Adicional de Férias (Obs.: </t>
    </r>
    <r>
      <rPr>
        <b/>
        <sz val="11"/>
        <color indexed="10"/>
        <rFont val="Arial1"/>
        <family val="0"/>
      </rPr>
      <t>Percentual previsto para a Conta Vinculada</t>
    </r>
    <r>
      <rPr>
        <sz val="11"/>
        <color theme="1"/>
        <rFont val="Arial1"/>
        <family val="0"/>
      </rPr>
      <t>)</t>
    </r>
  </si>
  <si>
    <r>
      <t xml:space="preserve">Incidência do Submódulo 2.2 sobre 13º Salário e Adicional de Férias (Obs.: </t>
    </r>
    <r>
      <rPr>
        <b/>
        <sz val="11"/>
        <color indexed="10"/>
        <rFont val="Arial1"/>
        <family val="0"/>
      </rPr>
      <t>Percentual previsto para a Conta Vinculada, preenchimento automático ao definir percentual do SAT</t>
    </r>
    <r>
      <rPr>
        <sz val="11"/>
        <color theme="1"/>
        <rFont val="Arial1"/>
        <family val="0"/>
      </rPr>
      <t>)</t>
    </r>
  </si>
  <si>
    <t>TOTAL DO SUBMÓDULO 2.1</t>
  </si>
  <si>
    <t>SUBMÓDULO 2.2 – Encargos Previdenciários (GPS), Fundo de Garantia por Tempo de Serviço (FGTS) e Outras Contribuições</t>
  </si>
  <si>
    <t>SUBMÓDULO 2.2</t>
  </si>
  <si>
    <t>Seguro de Acidente do Trabalho - SAT</t>
  </si>
  <si>
    <t>TOTAL DO SUBMÓDULO 2.2</t>
  </si>
  <si>
    <t>SUBMÓDULO 2.3 – Benefícios Mensais e Diários</t>
  </si>
  <si>
    <t>SUBMÓDULO 2.3</t>
  </si>
  <si>
    <r>
      <t xml:space="preserve">Vale Refeição (Memória de Cálculo = </t>
    </r>
    <r>
      <rPr>
        <b/>
        <sz val="11"/>
        <color indexed="10"/>
        <rFont val="Arial1"/>
        <family val="0"/>
      </rPr>
      <t>Inserir memória de cálculo</t>
    </r>
    <r>
      <rPr>
        <sz val="11"/>
        <color theme="1"/>
        <rFont val="Arial1"/>
        <family val="0"/>
      </rPr>
      <t>)</t>
    </r>
  </si>
  <si>
    <r>
      <t xml:space="preserve">Vale Transporte  (Memória de Cálculo = </t>
    </r>
    <r>
      <rPr>
        <b/>
        <sz val="11"/>
        <color indexed="10"/>
        <rFont val="Arial1"/>
        <family val="0"/>
      </rPr>
      <t>Inserir memória de cálculo</t>
    </r>
    <r>
      <rPr>
        <sz val="11"/>
        <rFont val="Arial1"/>
        <family val="0"/>
      </rPr>
      <t>)</t>
    </r>
  </si>
  <si>
    <r>
      <t xml:space="preserve">Assistência Médica (Memória de Cálculo = </t>
    </r>
    <r>
      <rPr>
        <b/>
        <sz val="11"/>
        <color indexed="10"/>
        <rFont val="Arial1"/>
        <family val="0"/>
      </rPr>
      <t>Inserir memória de cálculo</t>
    </r>
    <r>
      <rPr>
        <sz val="11"/>
        <color theme="1"/>
        <rFont val="Arial1"/>
        <family val="0"/>
      </rPr>
      <t>)</t>
    </r>
  </si>
  <si>
    <r>
      <t xml:space="preserve">Assistência Odontológica (Memória de Cálculo = </t>
    </r>
    <r>
      <rPr>
        <b/>
        <sz val="11"/>
        <color indexed="10"/>
        <rFont val="Arial1"/>
        <family val="0"/>
      </rPr>
      <t>Inserir memória de cálculo</t>
    </r>
    <r>
      <rPr>
        <sz val="11"/>
        <color theme="1"/>
        <rFont val="Arial1"/>
        <family val="0"/>
      </rPr>
      <t>)</t>
    </r>
  </si>
  <si>
    <r>
      <t xml:space="preserve">Seguro de Vida (Memória de Cálculo = </t>
    </r>
    <r>
      <rPr>
        <b/>
        <sz val="11"/>
        <color indexed="10"/>
        <rFont val="Arial1"/>
        <family val="0"/>
      </rPr>
      <t>Inserir memória de cálculo</t>
    </r>
    <r>
      <rPr>
        <sz val="11"/>
        <color theme="1"/>
        <rFont val="Arial1"/>
        <family val="0"/>
      </rPr>
      <t>)</t>
    </r>
  </si>
  <si>
    <t>TOTAL DO SUBMÓDULO 2.3</t>
  </si>
  <si>
    <t>MÓDULO 03 – PROVISÃO PARA RESCISÃO</t>
  </si>
  <si>
    <t>Provisão sobre Remuneração</t>
  </si>
  <si>
    <t>Previsão de Demissões</t>
  </si>
  <si>
    <t>MÓDULO 03</t>
  </si>
  <si>
    <r>
      <t xml:space="preserve">Aviso Prévio Indenizado - </t>
    </r>
    <r>
      <rPr>
        <b/>
        <sz val="8"/>
        <color indexed="10"/>
        <rFont val="Arial1"/>
        <family val="0"/>
      </rPr>
      <t>Obs.: Informar percentual a incidir sobre o valor da remuneração para provisão de aviso prévio trabalhado, não podendo tal percentual ser superior a 8,33%. A planilha automaticamente calculará a previsão de demissões nessa modalidade de aviso prévio. O somatório ddas previsões de demissão (com aviso prévio indenizado e trabalhado)  não poderá ser superior a 100%.</t>
    </r>
  </si>
  <si>
    <r>
      <t xml:space="preserve">Aviso Prévio Trabalhado - </t>
    </r>
    <r>
      <rPr>
        <b/>
        <sz val="8"/>
        <color indexed="10"/>
        <rFont val="Arial1"/>
        <family val="0"/>
      </rPr>
      <t>Obs.: Informar percentual a incidir sobre o valor da remuneração para provisão de aviso prévio trabalhado, não podendo tal percentual ser superior a 1,94%. A planilha automaticamente calculará a previsão de demissões nessa modalidade de aviso prévio. O somatório ddas previsões de demissão (com aviso prévio indenizado e trabalhado)  não poderá ser superior a 100%.</t>
    </r>
  </si>
  <si>
    <t>Incidência do Submódulo 2.2 sobre o Aviso Prévio Trabalhado</t>
  </si>
  <si>
    <r>
      <t xml:space="preserve">Multa do FGTS e contribuições sociais sobre o  Aviso Prévio (Obs.: </t>
    </r>
    <r>
      <rPr>
        <b/>
        <sz val="11"/>
        <color indexed="10"/>
        <rFont val="Arial1"/>
        <family val="0"/>
      </rPr>
      <t>Calculado multiplicando o valor da remuneração pelo percentual previsto para a Conta Vinculada</t>
    </r>
    <r>
      <rPr>
        <sz val="11"/>
        <color theme="1"/>
        <rFont val="Arial1"/>
        <family val="0"/>
      </rPr>
      <t>)</t>
    </r>
  </si>
  <si>
    <t>MÓDULO 04 – CUSTO DE REPOSIÇÃO DO PROFISSIONAL AUSENTE</t>
  </si>
  <si>
    <t>MÓDULO 04</t>
  </si>
  <si>
    <r>
      <t>Substituto na Cobertura de Férias - Obs.:</t>
    </r>
    <r>
      <rPr>
        <b/>
        <sz val="11"/>
        <color indexed="10"/>
        <rFont val="Arial1"/>
        <family val="0"/>
      </rPr>
      <t xml:space="preserve"> Já provisionado conforme item "Férias e Adicional de Férias" do Submódulo 2.1</t>
    </r>
  </si>
  <si>
    <r>
      <t>Substituto nas Ausências Legais –</t>
    </r>
    <r>
      <rPr>
        <b/>
        <sz val="8"/>
        <color indexed="8"/>
        <rFont val="Arial1"/>
        <family val="0"/>
      </rPr>
      <t xml:space="preserve"> </t>
    </r>
    <r>
      <rPr>
        <b/>
        <sz val="8"/>
        <color indexed="10"/>
        <rFont val="Arial"/>
        <family val="2"/>
      </rPr>
      <t>Obs.: Para este item informar quantidade estimada de ausências e não percentual</t>
    </r>
  </si>
  <si>
    <t>Substituto na Cobertura de Licença Paternidade</t>
  </si>
  <si>
    <t>Substituto nas Ausências por Acidente de Trabalho</t>
  </si>
  <si>
    <t>Substituto na Cobertura de Afastamento Maternidade</t>
  </si>
  <si>
    <r>
      <t xml:space="preserve">Substituto nas Ausências por Doença - – </t>
    </r>
    <r>
      <rPr>
        <b/>
        <sz val="8"/>
        <color indexed="10"/>
        <rFont val="Arial"/>
        <family val="2"/>
      </rPr>
      <t>Obs.: Para este item informar quantidade estimada de ausências e não percentual</t>
    </r>
  </si>
  <si>
    <t>Incidência do Submódulo 2.2 sobre Custo de Reposição de Profissional Ausente</t>
  </si>
  <si>
    <t>MÓDULO 05 – INSUMOS DIVERSOS</t>
  </si>
  <si>
    <t>MÓDULO 06 – CUSTOS INDIRETOS, LUCRO E TRIBUTOS</t>
  </si>
  <si>
    <t>SUBMÓDULO 6.1 – Custos Indiretos e Lucro</t>
  </si>
  <si>
    <t>SUBMÓDULO 6.1</t>
  </si>
  <si>
    <t>Custos Indiretos (% sobre o somatório dos módulos 01, 02, 03, 04 e 05)</t>
  </si>
  <si>
    <t>Lucro (% sobre o somatório dos módulos 01, 02, 03, 04, 05 e os Custos Indiretos)</t>
  </si>
  <si>
    <t>TOTAL DO SUBMÓDULO 6.1</t>
  </si>
  <si>
    <t>SUBMÓDULO 6.2 – Tributos</t>
  </si>
  <si>
    <t xml:space="preserve">SUBMÓDULO 6.2 </t>
  </si>
  <si>
    <t>TOTAL DO SUBMÓDULO 6.2</t>
  </si>
  <si>
    <t>TOTAL DO MÓDULO 06</t>
  </si>
  <si>
    <t>CUSTO HOMEM/MÊS (SOMATÓRIO DOS MÓDULOS 01, 02, 03, 04, 05 E 06)</t>
  </si>
  <si>
    <t>Incidência do Submódulo 2.2 sobre férias, 1/3 (um terço) constitucional de férias e 13° (décimo terceiro) salário*</t>
  </si>
  <si>
    <r>
      <t xml:space="preserve">Aviso Prévio Indenizado - </t>
    </r>
    <r>
      <rPr>
        <b/>
        <sz val="8"/>
        <color indexed="10"/>
        <rFont val="Arial1"/>
        <family val="0"/>
      </rPr>
      <t>Obs.: Informar percentual a incidir sobre o valor da remuneração para provisão de aviso prévio trabalhado, não podendo tal percentual ser superior a 8,33%. A planilha automaticamente calculará a previsão de demissões nessa modalidade de aviso prévio. O somatório das previsões de demissão (com aviso prévio indenizado e trabalhado)  não poderá ser superior a 100%.</t>
    </r>
  </si>
  <si>
    <t>2142-15 (civil) ou 2144-05 (mecânico) ou 2142-15 (eletricista)</t>
  </si>
  <si>
    <t>4141-05</t>
  </si>
  <si>
    <t>Eletricista</t>
  </si>
  <si>
    <t>Técnico Industrial - Eletrotécnico</t>
  </si>
  <si>
    <t>3131-30</t>
  </si>
  <si>
    <t>7156-10</t>
  </si>
  <si>
    <t>Ajudante de Eletricista</t>
  </si>
  <si>
    <t>7156-15</t>
  </si>
  <si>
    <t>Técnico de Eletrônica</t>
  </si>
  <si>
    <t>3132-05</t>
  </si>
  <si>
    <t>Encanador</t>
  </si>
  <si>
    <t>7241-15</t>
  </si>
  <si>
    <t>7152-10</t>
  </si>
  <si>
    <t>7166-10</t>
  </si>
  <si>
    <t>7155-05</t>
  </si>
  <si>
    <t>Auxiliar de Manutenção Predial</t>
  </si>
  <si>
    <t>5143-10</t>
  </si>
  <si>
    <t>→ → → → → → → → → → → → → → → → → → → → → → → → → → → → → → → → → → → → → → → → → → → → → → → →</t>
  </si>
  <si>
    <t>↓↓↓↓↓↓</t>
  </si>
  <si>
    <t xml:space="preserve">NOTA: Inserir os percentuais de hora extra nas células em Amarelo. → → → → → → → → → → → → → </t>
  </si>
  <si>
    <t xml:space="preserve">→ → → → → → → → →  → → → → → → → </t>
  </si>
  <si>
    <t xml:space="preserve"> → → → → → → → → →  </t>
  </si>
  <si>
    <t xml:space="preserve"> → → → → → →  → →</t>
  </si>
  <si>
    <t>valor estimado mensal para M.O. com H.E.</t>
  </si>
  <si>
    <t>Nº de meses de execução contratual</t>
  </si>
  <si>
    <t>3.5 - TOTALIZAÇÃO MÃO DE OBRA</t>
  </si>
  <si>
    <t>NOTA : O cálculo dos valores a serem provisionados em conta vinculada é automático e considera os percentuais definidos pelo ANEXO XII da INSTRUÇÃO NORMATIVA Nº 05, DE 26 DE MAIO DE 2017. Nenhum campo desta planilha deverá ser modificado.</t>
  </si>
  <si>
    <t xml:space="preserve">Serviço de Engenharia para Manutenção e conservação das edificações e áreas do campus do IGM / FIOCRUZ-BA </t>
  </si>
  <si>
    <r>
      <t>Adicional de Periculosidade (Memória de Cálculo =</t>
    </r>
    <r>
      <rPr>
        <b/>
        <sz val="11"/>
        <color indexed="10"/>
        <rFont val="Arial1"/>
        <family val="0"/>
      </rPr>
      <t xml:space="preserve"> Inserir memória de cálculo</t>
    </r>
    <r>
      <rPr>
        <sz val="11"/>
        <color theme="1"/>
        <rFont val="Arial1"/>
        <family val="0"/>
      </rPr>
      <t>)</t>
    </r>
  </si>
  <si>
    <t>Outros (especificar) Ferramentas, utensílios e EPIs</t>
  </si>
  <si>
    <t>LIMITE ANUAL MÁXIMO MATERIAIS</t>
  </si>
  <si>
    <t>LIMITE ANUAL MÁXIMO SERVIÇOS NÃO PRESTADOS PELA MÃO DE OBRA RESIDENTE</t>
  </si>
  <si>
    <t>LIMITE ANUAL MÁXIMO TOTAL</t>
  </si>
  <si>
    <t>LIMITE ANUAL MÁXIMO TOTAL COM DESCONTO</t>
  </si>
  <si>
    <t>VALOR  ESTIMADO DE MATERIAIS DE CONSUMO E SERVIÇOS NÃO PRESTADOS PELA MÃO DE OBRA RESIDENTE - TABELA SINAPI</t>
  </si>
  <si>
    <t>Contribuição Previdenciária (Empresas enquadradas na Lei 123/2006 e suas alterações, caso necessário)</t>
  </si>
  <si>
    <t>Contribuição Previdenciária (Empresas enquadradas na Lei 123/2006, caso necessário)</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</si>
</sst>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quot; &quot;;&quot; (&quot;#,##0.00&quot;)&quot;;&quot; -&quot;#&quot; &quot;;@&quot; &quot;"/>
    <numFmt numFmtId="171" formatCode="#,##0.00;[Red]#,##0.00"/>
    <numFmt numFmtId="172" formatCode="#,##0.0;[Red]#,##0.0"/>
    <numFmt numFmtId="173" formatCode="0;[Red]0"/>
    <numFmt numFmtId="174" formatCode="#,##0;[Red]#,##0"/>
    <numFmt numFmtId="175" formatCode="0.00;[Red]0.00"/>
    <numFmt numFmtId="176" formatCode="0.0000"/>
    <numFmt numFmtId="177" formatCode="0.00000000"/>
    <numFmt numFmtId="178" formatCode="&quot;R$ &quot;#,##0.00;[Red]&quot;R$ &quot;#,##0.00"/>
    <numFmt numFmtId="179" formatCode="&quot; R$&quot;#,##0.00&quot; &quot;;&quot; R$(&quot;#,##0.00&quot;)&quot;;&quot; R$-&quot;#&quot; &quot;;@&quot; &quot;"/>
    <numFmt numFmtId="180" formatCode="[$R$-416]&quot; &quot;#,##0.00;[Red]&quot;-&quot;[$R$-416]&quot; &quot;#,##0.00"/>
    <numFmt numFmtId="181" formatCode="d/m/yyyy"/>
    <numFmt numFmtId="182" formatCode="#,##0.00\ ;&quot; (&quot;#,##0.00\);&quot; -&quot;#\ ;@\ "/>
    <numFmt numFmtId="183" formatCode="[$R$-416]\ #,##0.00;[Red]\-[$R$-416]\ #,##0.00"/>
    <numFmt numFmtId="184" formatCode="&quot;Sim&quot;;&quot;Sim&quot;;&quot;Não&quot;"/>
    <numFmt numFmtId="185" formatCode="&quot;Verdadeiro&quot;;&quot;Verdadeiro&quot;;&quot;Falso&quot;"/>
    <numFmt numFmtId="186" formatCode="&quot;Ativado&quot;;&quot;Ativado&quot;;&quot;Desativado&quot;"/>
    <numFmt numFmtId="187" formatCode="[$€-2]\ #,##0.00_);[Red]\([$€-2]\ #,##0.00\)"/>
    <numFmt numFmtId="188" formatCode="[$R$-416]\ #,##0.00;[Red][$R$-416]\ #,##0.00"/>
  </numFmts>
  <fonts count="87">
    <font>
      <sz val="11"/>
      <color theme="1"/>
      <name val="Arial1"/>
      <family val="0"/>
    </font>
    <font>
      <sz val="11"/>
      <color indexed="8"/>
      <name val="Calibri"/>
      <family val="2"/>
    </font>
    <font>
      <b/>
      <sz val="8"/>
      <color indexed="8"/>
      <name val="Arial1"/>
      <family val="0"/>
    </font>
    <font>
      <b/>
      <sz val="12"/>
      <name val="Arial"/>
      <family val="2"/>
    </font>
    <font>
      <sz val="12"/>
      <name val="Arial"/>
      <family val="2"/>
    </font>
    <font>
      <b/>
      <sz val="10"/>
      <name val="Arial"/>
      <family val="2"/>
    </font>
    <font>
      <sz val="11"/>
      <name val="Arial"/>
      <family val="2"/>
    </font>
    <font>
      <b/>
      <i/>
      <sz val="10"/>
      <name val="Arial"/>
      <family val="2"/>
    </font>
    <font>
      <b/>
      <sz val="10"/>
      <color indexed="10"/>
      <name val="Arial"/>
      <family val="2"/>
    </font>
    <font>
      <b/>
      <sz val="8"/>
      <color indexed="10"/>
      <name val="Arial"/>
      <family val="2"/>
    </font>
    <font>
      <sz val="14"/>
      <name val="Arial"/>
      <family val="2"/>
    </font>
    <font>
      <sz val="18"/>
      <name val="Arial"/>
      <family val="2"/>
    </font>
    <font>
      <sz val="16"/>
      <name val="Arial"/>
      <family val="2"/>
    </font>
    <font>
      <b/>
      <sz val="11"/>
      <color indexed="10"/>
      <name val="Arial1"/>
      <family val="0"/>
    </font>
    <font>
      <sz val="11"/>
      <name val="Arial1"/>
      <family val="0"/>
    </font>
    <font>
      <b/>
      <sz val="8"/>
      <color indexed="10"/>
      <name val="Arial1"/>
      <family val="0"/>
    </font>
    <font>
      <sz val="11"/>
      <color indexed="8"/>
      <name val="Arial1"/>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b/>
      <i/>
      <sz val="16"/>
      <color indexed="8"/>
      <name val="Arial1"/>
      <family val="0"/>
    </font>
    <font>
      <sz val="11"/>
      <color indexed="20"/>
      <name val="Calibri"/>
      <family val="2"/>
    </font>
    <font>
      <sz val="11"/>
      <color indexed="60"/>
      <name val="Calibri"/>
      <family val="2"/>
    </font>
    <font>
      <b/>
      <i/>
      <u val="single"/>
      <sz val="11"/>
      <color indexed="8"/>
      <name val="Arial1"/>
      <family val="0"/>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0"/>
      <color indexed="8"/>
      <name val="Arial1"/>
      <family val="0"/>
    </font>
    <font>
      <b/>
      <sz val="12"/>
      <color indexed="8"/>
      <name val="Arial1"/>
      <family val="0"/>
    </font>
    <font>
      <sz val="9"/>
      <color indexed="8"/>
      <name val="Arial1"/>
      <family val="0"/>
    </font>
    <font>
      <sz val="12"/>
      <color indexed="8"/>
      <name val="Arial1"/>
      <family val="0"/>
    </font>
    <font>
      <sz val="5"/>
      <color indexed="8"/>
      <name val="Arial1"/>
      <family val="0"/>
    </font>
    <font>
      <b/>
      <sz val="9"/>
      <color indexed="8"/>
      <name val="Arial1"/>
      <family val="0"/>
    </font>
    <font>
      <b/>
      <sz val="14"/>
      <color indexed="8"/>
      <name val="Arial1"/>
      <family val="0"/>
    </font>
    <font>
      <sz val="10"/>
      <color indexed="10"/>
      <name val="Arial"/>
      <family val="2"/>
    </font>
    <font>
      <sz val="10"/>
      <color indexed="8"/>
      <name val="Arial"/>
      <family val="2"/>
    </font>
    <font>
      <sz val="14"/>
      <color indexed="8"/>
      <name val="Arial1"/>
      <family val="0"/>
    </font>
    <font>
      <sz val="11"/>
      <color indexed="9"/>
      <name val="Arial1"/>
      <family val="0"/>
    </font>
    <font>
      <sz val="11"/>
      <color indexed="55"/>
      <name val="Arial1"/>
      <family val="0"/>
    </font>
    <font>
      <b/>
      <sz val="10"/>
      <color indexed="10"/>
      <name val="Arial1"/>
      <family val="0"/>
    </font>
    <font>
      <b/>
      <sz val="12"/>
      <color indexed="10"/>
      <name val="Calibri"/>
      <family val="2"/>
    </font>
    <font>
      <b/>
      <sz val="11"/>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theme="1"/>
      <name val="Arial1"/>
      <family val="0"/>
    </font>
    <font>
      <b/>
      <i/>
      <sz val="16"/>
      <color theme="1"/>
      <name val="Arial1"/>
      <family val="0"/>
    </font>
    <font>
      <sz val="11"/>
      <color rgb="FF9C0006"/>
      <name val="Calibri"/>
      <family val="2"/>
    </font>
    <font>
      <sz val="11"/>
      <color rgb="FF9C6500"/>
      <name val="Calibri"/>
      <family val="2"/>
    </font>
    <font>
      <b/>
      <i/>
      <u val="single"/>
      <sz val="11"/>
      <color theme="1"/>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1"/>
      <family val="0"/>
    </font>
    <font>
      <b/>
      <sz val="12"/>
      <color theme="1"/>
      <name val="Arial1"/>
      <family val="0"/>
    </font>
    <font>
      <sz val="9"/>
      <color theme="1"/>
      <name val="Arial1"/>
      <family val="0"/>
    </font>
    <font>
      <sz val="12"/>
      <color theme="1"/>
      <name val="Arial1"/>
      <family val="0"/>
    </font>
    <font>
      <sz val="5"/>
      <color theme="1"/>
      <name val="Arial1"/>
      <family val="0"/>
    </font>
    <font>
      <b/>
      <sz val="8"/>
      <color theme="1"/>
      <name val="Arial1"/>
      <family val="0"/>
    </font>
    <font>
      <b/>
      <sz val="9"/>
      <color theme="1"/>
      <name val="Arial1"/>
      <family val="0"/>
    </font>
    <font>
      <b/>
      <sz val="14"/>
      <color theme="1"/>
      <name val="Arial1"/>
      <family val="0"/>
    </font>
    <font>
      <sz val="10"/>
      <color rgb="FFFF0000"/>
      <name val="Arial"/>
      <family val="2"/>
    </font>
    <font>
      <sz val="10"/>
      <color theme="1"/>
      <name val="Arial"/>
      <family val="2"/>
    </font>
    <font>
      <sz val="14"/>
      <color theme="1"/>
      <name val="Arial1"/>
      <family val="0"/>
    </font>
    <font>
      <sz val="11"/>
      <color theme="0"/>
      <name val="Arial1"/>
      <family val="0"/>
    </font>
    <font>
      <sz val="11"/>
      <color theme="0" tint="-0.24997000396251678"/>
      <name val="Arial1"/>
      <family val="0"/>
    </font>
    <font>
      <b/>
      <sz val="10"/>
      <color rgb="FFFF0000"/>
      <name val="Arial1"/>
      <family val="0"/>
    </font>
    <font>
      <b/>
      <sz val="12"/>
      <color rgb="FFFF0000"/>
      <name val="Calibri"/>
      <family val="2"/>
    </font>
    <font>
      <b/>
      <sz val="11"/>
      <color theme="1"/>
      <name val="Arial1"/>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thin"/>
      <right style="thin"/>
      <top style="thin"/>
      <bottom style="thin"/>
    </border>
    <border>
      <left style="thin"/>
      <right>
        <color indexed="63"/>
      </right>
      <top style="thin"/>
      <bottom style="thin"/>
    </border>
    <border>
      <left style="thin">
        <color rgb="FF000000"/>
      </left>
      <right style="thin">
        <color rgb="FF000000"/>
      </right>
      <top style="medium"/>
      <bottom/>
    </border>
    <border>
      <left/>
      <right style="medium"/>
      <top style="medium"/>
      <botto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diagonalUp="1" diagonalDown="1">
      <left style="thin"/>
      <right style="thin"/>
      <top style="medium"/>
      <bottom style="medium"/>
      <diagonal style="thin"/>
    </border>
    <border diagonalUp="1" diagonalDown="1">
      <left style="thin"/>
      <right style="thin"/>
      <top>
        <color indexed="63"/>
      </top>
      <bottom>
        <color indexed="63"/>
      </bottom>
      <diagonal style="thin"/>
    </border>
    <border>
      <left>
        <color indexed="63"/>
      </left>
      <right>
        <color indexed="63"/>
      </right>
      <top style="double"/>
      <bottom style="double"/>
    </border>
    <border>
      <left>
        <color indexed="63"/>
      </left>
      <right>
        <color indexed="63"/>
      </right>
      <top style="thin"/>
      <bottom style="thin"/>
    </border>
    <border>
      <left style="thin"/>
      <right style="medium"/>
      <top style="medium"/>
      <bottom style="medium"/>
    </border>
    <border>
      <left style="thin"/>
      <right style="medium"/>
      <top>
        <color indexed="63"/>
      </top>
      <bottom>
        <color indexed="63"/>
      </bottom>
    </border>
    <border>
      <left style="thin"/>
      <right style="medium"/>
      <top style="medium"/>
      <bottom style="thin"/>
    </border>
    <border>
      <left style="medium">
        <color indexed="8"/>
      </left>
      <right style="medium">
        <color indexed="8"/>
      </right>
      <top style="medium">
        <color indexed="8"/>
      </top>
      <bottom>
        <color indexed="63"/>
      </bottom>
    </border>
    <border>
      <left style="hair">
        <color indexed="8"/>
      </left>
      <right style="medium"/>
      <top style="medium"/>
      <bottom style="medium"/>
    </border>
    <border diagonalUp="1" diagonalDown="1">
      <left style="medium">
        <color indexed="8"/>
      </left>
      <right style="medium"/>
      <top style="medium"/>
      <bottom style="medium"/>
      <diagonal style="thick">
        <color indexed="8"/>
      </diagonal>
    </border>
    <border>
      <left style="medium">
        <color indexed="8"/>
      </left>
      <right style="medium"/>
      <top style="medium"/>
      <bottom style="medium"/>
    </border>
    <border>
      <left style="medium">
        <color indexed="8"/>
      </left>
      <right style="medium"/>
      <top style="medium">
        <color indexed="8"/>
      </top>
      <bottom>
        <color indexed="63"/>
      </bottom>
    </border>
    <border>
      <left style="medium">
        <color indexed="8"/>
      </left>
      <right style="medium">
        <color indexed="8"/>
      </right>
      <top style="medium"/>
      <bottom style="medium"/>
    </border>
    <border>
      <left style="medium">
        <color indexed="8"/>
      </left>
      <right/>
      <top/>
      <bottom/>
    </border>
    <border>
      <left/>
      <right/>
      <top/>
      <bottom style="hair">
        <color indexed="8"/>
      </bottom>
    </border>
    <border>
      <left/>
      <right style="medium">
        <color indexed="8"/>
      </right>
      <top/>
      <bottom style="hair">
        <color indexed="8"/>
      </bottom>
    </border>
    <border>
      <left style="hair">
        <color indexed="8"/>
      </left>
      <right>
        <color indexed="63"/>
      </right>
      <top style="hair">
        <color indexed="8"/>
      </top>
      <bottom style="hair">
        <color indexed="8"/>
      </bottom>
    </border>
    <border diagonalUp="1" diagonalDown="1">
      <left style="hair">
        <color indexed="8"/>
      </left>
      <right style="medium">
        <color indexed="8"/>
      </right>
      <top style="medium">
        <color indexed="8"/>
      </top>
      <bottom style="hair">
        <color indexed="8"/>
      </bottom>
      <diagonal style="double">
        <color indexed="8"/>
      </diagonal>
    </border>
    <border>
      <left style="thin"/>
      <right/>
      <top style="thin"/>
      <bottom/>
    </border>
    <border>
      <left/>
      <right/>
      <top style="thin"/>
      <bottom/>
    </border>
    <border>
      <left/>
      <right style="thin"/>
      <top style="thin"/>
      <bottom/>
    </border>
    <border>
      <left style="hair">
        <color indexed="8"/>
      </left>
      <right/>
      <top style="medium">
        <color indexed="8"/>
      </top>
      <bottom style="medium">
        <color indexed="8"/>
      </bottom>
    </border>
    <border>
      <left/>
      <right/>
      <top style="medium">
        <color indexed="8"/>
      </top>
      <bottom style="medium">
        <color indexed="8"/>
      </bottom>
    </border>
    <border>
      <left/>
      <right style="hair">
        <color indexed="8"/>
      </right>
      <top style="medium">
        <color indexed="8"/>
      </top>
      <bottom style="medium">
        <color indexed="8"/>
      </bottom>
    </border>
    <border>
      <left style="medium">
        <color indexed="8"/>
      </left>
      <right>
        <color indexed="63"/>
      </right>
      <top style="medium">
        <color indexed="8"/>
      </top>
      <bottom style="medium">
        <color indexed="8"/>
      </bottom>
    </border>
    <border>
      <left/>
      <right style="medium">
        <color indexed="8"/>
      </right>
      <top style="medium">
        <color indexed="8"/>
      </top>
      <bottom style="medium">
        <color indexed="8"/>
      </bottom>
    </border>
    <border>
      <left/>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medium">
        <color indexed="8"/>
      </left>
      <right/>
      <top style="hair">
        <color indexed="8"/>
      </top>
      <bottom/>
    </border>
    <border>
      <left style="medium">
        <color indexed="8"/>
      </left>
      <right>
        <color indexed="63"/>
      </right>
      <top>
        <color indexed="63"/>
      </top>
      <bottom style="medium">
        <color indexed="8"/>
      </bottom>
    </border>
    <border>
      <left style="double"/>
      <right/>
      <top style="double"/>
      <bottom style="double"/>
    </border>
    <border>
      <left/>
      <right style="double"/>
      <top style="double"/>
      <bottom style="double"/>
    </border>
    <border>
      <left style="hair">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style="medium">
        <color indexed="8"/>
      </left>
      <right style="medium">
        <color indexed="8"/>
      </right>
      <top style="medium">
        <color indexed="8"/>
      </top>
      <bottom style="hair">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hair">
        <color indexed="8"/>
      </right>
      <top style="hair">
        <color indexed="8"/>
      </top>
      <bottom style="medium">
        <color indexed="8"/>
      </bottom>
    </border>
    <border>
      <left style="hair">
        <color indexed="8"/>
      </left>
      <right/>
      <top style="medium">
        <color indexed="8"/>
      </top>
      <bottom style="hair">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top style="medium"/>
      <botto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medium"/>
      <bottom style="medium"/>
    </border>
    <border>
      <left/>
      <right style="thin">
        <color rgb="FF000000"/>
      </right>
      <top style="thin">
        <color rgb="FF000000"/>
      </top>
      <bottom/>
    </border>
    <border>
      <left/>
      <right style="thin">
        <color rgb="FF000000"/>
      </right>
      <top/>
      <bottom style="medium"/>
    </border>
    <border>
      <left/>
      <right/>
      <top style="thin">
        <color rgb="FF000000"/>
      </top>
      <bottom/>
    </border>
    <border>
      <left/>
      <right/>
      <top/>
      <bottom style="medium"/>
    </border>
    <border>
      <left style="thin">
        <color rgb="FF000000"/>
      </left>
      <right/>
      <top style="medium"/>
      <bottom style="thin">
        <color rgb="FF000000"/>
      </bottom>
    </border>
    <border>
      <left/>
      <right/>
      <top style="medium"/>
      <bottom style="thin">
        <color rgb="FF000000"/>
      </bottom>
    </border>
    <border>
      <left style="thin">
        <color rgb="FF000000"/>
      </left>
      <right/>
      <top style="thin">
        <color rgb="FF000000"/>
      </top>
      <bottom/>
    </border>
    <border>
      <left style="thin">
        <color rgb="FF000000"/>
      </left>
      <right/>
      <top/>
      <bottom style="medium"/>
    </border>
    <border>
      <left style="medium"/>
      <right style="thin">
        <color rgb="FF000000"/>
      </right>
      <top style="medium"/>
      <bottom style="medium">
        <color rgb="FF000000"/>
      </bottom>
    </border>
    <border>
      <left style="medium"/>
      <right style="thin">
        <color rgb="FF000000"/>
      </right>
      <top style="medium">
        <color rgb="FF000000"/>
      </top>
      <bottom style="medium">
        <color rgb="FF000000"/>
      </bottom>
    </border>
    <border>
      <left style="medium"/>
      <right style="thin">
        <color rgb="FF000000"/>
      </right>
      <top style="medium">
        <color rgb="FF000000"/>
      </top>
      <bottom style="medium"/>
    </border>
    <border>
      <left style="thin">
        <color rgb="FF000000"/>
      </left>
      <right style="thin">
        <color rgb="FF000000"/>
      </right>
      <top style="medium"/>
      <bottom style="thin">
        <color rgb="FF000000"/>
      </bottom>
    </border>
    <border>
      <left style="thin">
        <color rgb="FF000000"/>
      </left>
      <right style="medium">
        <color rgb="FF000000"/>
      </right>
      <top style="medium"/>
      <bottom style="thin">
        <color rgb="FF000000"/>
      </bottom>
    </border>
    <border>
      <left style="thin">
        <color rgb="FF000000"/>
      </left>
      <right style="medium"/>
      <top style="medium"/>
      <bottom style="thin">
        <color rgb="FF000000"/>
      </bottom>
    </border>
    <border>
      <left style="medium"/>
      <right/>
      <top style="medium">
        <color rgb="FF000000"/>
      </top>
      <bottom style="medium">
        <color rgb="FF000000"/>
      </bottom>
    </border>
    <border>
      <left style="medium"/>
      <right/>
      <top style="medium">
        <color rgb="FF000000"/>
      </top>
      <bottom style="medium"/>
    </border>
    <border>
      <left style="thin">
        <color rgb="FF000000"/>
      </left>
      <right/>
      <top style="medium"/>
      <bottom/>
    </border>
    <border>
      <left/>
      <right style="medium">
        <color rgb="FF000000"/>
      </right>
      <top style="medium"/>
      <bottom/>
    </border>
    <border>
      <left style="thin">
        <color rgb="FF000000"/>
      </left>
      <right style="medium">
        <color rgb="FF000000"/>
      </right>
      <top style="medium"/>
      <bottom>
        <color indexed="63"/>
      </bottom>
    </border>
    <border>
      <left style="thin">
        <color rgb="FF000000"/>
      </left>
      <right style="medium"/>
      <top style="medium"/>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medium">
        <color rgb="FF000000"/>
      </right>
      <top>
        <color indexed="63"/>
      </top>
      <bottom style="thin">
        <color rgb="FF000000"/>
      </bottom>
    </border>
    <border>
      <left style="medium">
        <color rgb="FF000000"/>
      </left>
      <right>
        <color indexed="63"/>
      </right>
      <top style="thin">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style="thin">
        <color rgb="FF000000"/>
      </top>
      <bottom>
        <color indexed="63"/>
      </bottom>
    </border>
    <border>
      <left>
        <color indexed="63"/>
      </left>
      <right style="medium">
        <color rgb="FF000000"/>
      </right>
      <top>
        <color indexed="63"/>
      </top>
      <bottom style="medium">
        <color rgb="FF000000"/>
      </bottom>
    </border>
    <border>
      <left style="thin">
        <color rgb="FF000000"/>
      </left>
      <right style="medium"/>
      <top style="thin">
        <color rgb="FF000000"/>
      </top>
      <bottom style="medium">
        <color rgb="FF000000"/>
      </bottom>
    </border>
    <border>
      <left style="medium"/>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color indexed="63"/>
      </bottom>
    </border>
  </borders>
  <cellStyleXfs count="68">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7" fillId="29" borderId="1" applyNumberFormat="0" applyAlignment="0" applyProtection="0"/>
    <xf numFmtId="170" fontId="58" fillId="0" borderId="0">
      <alignment/>
      <protection/>
    </xf>
    <xf numFmtId="179" fontId="58" fillId="0" borderId="0">
      <alignment/>
      <protection/>
    </xf>
    <xf numFmtId="9" fontId="58" fillId="0" borderId="0">
      <alignment/>
      <protection/>
    </xf>
    <xf numFmtId="0" fontId="59" fillId="0" borderId="0">
      <alignment horizontal="center"/>
      <protection/>
    </xf>
    <xf numFmtId="0" fontId="59" fillId="0" borderId="0">
      <alignment horizontal="center" textRotation="90"/>
      <protection/>
    </xf>
    <xf numFmtId="0" fontId="60" fillId="30" borderId="0" applyNumberFormat="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61" fillId="31" borderId="0" applyNumberFormat="0" applyBorder="0" applyAlignment="0" applyProtection="0"/>
    <xf numFmtId="0" fontId="51" fillId="32" borderId="4" applyNumberFormat="0" applyFont="0" applyAlignment="0" applyProtection="0"/>
    <xf numFmtId="9" fontId="51" fillId="0" borderId="0" applyFont="0" applyFill="0" applyBorder="0" applyAlignment="0" applyProtection="0"/>
    <xf numFmtId="0" fontId="62" fillId="0" borderId="0">
      <alignment/>
      <protection/>
    </xf>
    <xf numFmtId="180" fontId="62" fillId="0" borderId="0">
      <alignment/>
      <protection/>
    </xf>
    <xf numFmtId="0" fontId="63" fillId="21" borderId="5" applyNumberFormat="0" applyAlignment="0" applyProtection="0"/>
    <xf numFmtId="41" fontId="51"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43" fontId="51" fillId="0" borderId="0" applyFont="0" applyFill="0" applyBorder="0" applyAlignment="0" applyProtection="0"/>
  </cellStyleXfs>
  <cellXfs count="298">
    <xf numFmtId="0" fontId="0" fillId="0" borderId="0" xfId="0" applyAlignment="1">
      <alignment/>
    </xf>
    <xf numFmtId="0" fontId="71" fillId="0" borderId="0" xfId="0" applyFont="1" applyBorder="1" applyAlignment="1">
      <alignment horizontal="center"/>
    </xf>
    <xf numFmtId="0" fontId="0" fillId="0" borderId="0" xfId="0" applyFill="1" applyBorder="1" applyAlignment="1">
      <alignment/>
    </xf>
    <xf numFmtId="0" fontId="72" fillId="0" borderId="0" xfId="0" applyFont="1" applyBorder="1" applyAlignment="1">
      <alignment/>
    </xf>
    <xf numFmtId="0" fontId="73" fillId="0" borderId="0" xfId="0" applyFont="1" applyBorder="1" applyAlignment="1">
      <alignment/>
    </xf>
    <xf numFmtId="0" fontId="73" fillId="0" borderId="0" xfId="0" applyFont="1" applyBorder="1" applyAlignment="1">
      <alignment horizontal="left"/>
    </xf>
    <xf numFmtId="0" fontId="0" fillId="0" borderId="0" xfId="0" applyBorder="1" applyAlignment="1">
      <alignment/>
    </xf>
    <xf numFmtId="0" fontId="74" fillId="0" borderId="0" xfId="0" applyFont="1" applyAlignment="1">
      <alignment/>
    </xf>
    <xf numFmtId="0" fontId="72" fillId="0" borderId="0" xfId="0" applyFont="1" applyBorder="1" applyAlignment="1">
      <alignment horizontal="center"/>
    </xf>
    <xf numFmtId="0" fontId="73" fillId="0" borderId="0" xfId="0" applyFont="1" applyAlignment="1">
      <alignment/>
    </xf>
    <xf numFmtId="0" fontId="74" fillId="0" borderId="0" xfId="0" applyFont="1" applyBorder="1" applyAlignment="1">
      <alignment/>
    </xf>
    <xf numFmtId="0" fontId="72" fillId="0" borderId="0" xfId="0" applyFont="1" applyAlignment="1">
      <alignment/>
    </xf>
    <xf numFmtId="0" fontId="73" fillId="0" borderId="0" xfId="0" applyFont="1" applyBorder="1" applyAlignment="1">
      <alignment horizontal="center" vertical="center" wrapText="1"/>
    </xf>
    <xf numFmtId="0" fontId="73" fillId="0" borderId="10" xfId="0" applyFont="1" applyBorder="1" applyAlignment="1">
      <alignment horizontal="center" vertical="center" wrapText="1"/>
    </xf>
    <xf numFmtId="0" fontId="75" fillId="0" borderId="0" xfId="0" applyFont="1" applyBorder="1" applyAlignment="1">
      <alignment horizontal="right"/>
    </xf>
    <xf numFmtId="4" fontId="73" fillId="0" borderId="0" xfId="0" applyNumberFormat="1" applyFont="1" applyBorder="1" applyAlignment="1">
      <alignment/>
    </xf>
    <xf numFmtId="0" fontId="73" fillId="0" borderId="0" xfId="0" applyFont="1" applyBorder="1" applyAlignment="1">
      <alignment horizontal="center"/>
    </xf>
    <xf numFmtId="176" fontId="73" fillId="0" borderId="0" xfId="0" applyNumberFormat="1" applyFont="1" applyBorder="1" applyAlignment="1">
      <alignment/>
    </xf>
    <xf numFmtId="177" fontId="73" fillId="0" borderId="0" xfId="0" applyNumberFormat="1" applyFont="1" applyBorder="1" applyAlignment="1">
      <alignment/>
    </xf>
    <xf numFmtId="2" fontId="73" fillId="0" borderId="0" xfId="0" applyNumberFormat="1" applyFont="1" applyBorder="1" applyAlignment="1">
      <alignment/>
    </xf>
    <xf numFmtId="4" fontId="73" fillId="0" borderId="0" xfId="0" applyNumberFormat="1" applyFont="1" applyAlignment="1">
      <alignment horizontal="center"/>
    </xf>
    <xf numFmtId="0" fontId="73" fillId="0" borderId="0" xfId="0" applyFont="1" applyAlignment="1">
      <alignment horizontal="center"/>
    </xf>
    <xf numFmtId="176" fontId="73" fillId="0" borderId="0" xfId="0" applyNumberFormat="1" applyFont="1" applyAlignment="1">
      <alignment/>
    </xf>
    <xf numFmtId="4" fontId="73" fillId="0" borderId="0" xfId="0" applyNumberFormat="1" applyFont="1" applyBorder="1" applyAlignment="1">
      <alignment horizontal="right"/>
    </xf>
    <xf numFmtId="1" fontId="73" fillId="0" borderId="0" xfId="0" applyNumberFormat="1" applyFont="1" applyBorder="1" applyAlignment="1">
      <alignment horizontal="center"/>
    </xf>
    <xf numFmtId="170" fontId="73" fillId="0" borderId="0" xfId="44" applyFont="1" applyFill="1" applyBorder="1" applyAlignment="1" applyProtection="1">
      <alignment/>
      <protection/>
    </xf>
    <xf numFmtId="4" fontId="73" fillId="0" borderId="0" xfId="0" applyNumberFormat="1" applyFont="1" applyAlignment="1">
      <alignment/>
    </xf>
    <xf numFmtId="1" fontId="73" fillId="0" borderId="0" xfId="0" applyNumberFormat="1" applyFont="1" applyAlignment="1">
      <alignment horizontal="center"/>
    </xf>
    <xf numFmtId="9" fontId="73" fillId="0" borderId="0" xfId="46" applyFont="1" applyFill="1" applyBorder="1" applyAlignment="1" applyProtection="1">
      <alignment horizontal="center"/>
      <protection/>
    </xf>
    <xf numFmtId="2" fontId="73" fillId="0" borderId="0" xfId="0" applyNumberFormat="1" applyFont="1" applyAlignment="1">
      <alignment/>
    </xf>
    <xf numFmtId="0" fontId="76" fillId="0" borderId="0" xfId="0" applyFont="1" applyBorder="1" applyAlignment="1">
      <alignment/>
    </xf>
    <xf numFmtId="1" fontId="72" fillId="0" borderId="0" xfId="0" applyNumberFormat="1" applyFont="1" applyBorder="1" applyAlignment="1">
      <alignment/>
    </xf>
    <xf numFmtId="0" fontId="77" fillId="0" borderId="0" xfId="0" applyFont="1" applyBorder="1" applyAlignment="1">
      <alignment/>
    </xf>
    <xf numFmtId="0" fontId="72" fillId="0" borderId="0" xfId="0" applyFont="1" applyBorder="1" applyAlignment="1">
      <alignment horizontal="center" vertical="center" wrapText="1"/>
    </xf>
    <xf numFmtId="0" fontId="73" fillId="0" borderId="0" xfId="0" applyFont="1" applyBorder="1" applyAlignment="1">
      <alignment vertical="center" wrapText="1"/>
    </xf>
    <xf numFmtId="178" fontId="78" fillId="0" borderId="0" xfId="0" applyNumberFormat="1" applyFont="1" applyBorder="1" applyAlignment="1">
      <alignment horizontal="center" vertical="center" wrapText="1"/>
    </xf>
    <xf numFmtId="177" fontId="73" fillId="0" borderId="0" xfId="0" applyNumberFormat="1" applyFont="1" applyAlignment="1">
      <alignment/>
    </xf>
    <xf numFmtId="0" fontId="0" fillId="0" borderId="0" xfId="0" applyFont="1" applyAlignment="1">
      <alignment/>
    </xf>
    <xf numFmtId="0" fontId="5" fillId="0" borderId="11" xfId="0" applyFont="1" applyBorder="1" applyAlignment="1">
      <alignment horizontal="right"/>
    </xf>
    <xf numFmtId="4" fontId="0" fillId="33" borderId="12" xfId="0" applyNumberFormat="1" applyFont="1" applyFill="1" applyBorder="1" applyAlignment="1">
      <alignment/>
    </xf>
    <xf numFmtId="4" fontId="0" fillId="0" borderId="12" xfId="0" applyNumberFormat="1" applyFont="1" applyBorder="1" applyAlignment="1">
      <alignment/>
    </xf>
    <xf numFmtId="4" fontId="5" fillId="0" borderId="11" xfId="0" applyNumberFormat="1" applyFont="1" applyBorder="1" applyAlignment="1">
      <alignment/>
    </xf>
    <xf numFmtId="2" fontId="0" fillId="0" borderId="0" xfId="0" applyNumberFormat="1" applyFont="1" applyAlignment="1">
      <alignment/>
    </xf>
    <xf numFmtId="10" fontId="0" fillId="33" borderId="13" xfId="0" applyNumberFormat="1" applyFont="1" applyFill="1" applyBorder="1" applyAlignment="1">
      <alignment horizontal="right"/>
    </xf>
    <xf numFmtId="10" fontId="0" fillId="0" borderId="11" xfId="0" applyNumberFormat="1" applyFont="1" applyBorder="1" applyAlignment="1">
      <alignment/>
    </xf>
    <xf numFmtId="4" fontId="0" fillId="0" borderId="11" xfId="0" applyNumberFormat="1" applyFont="1" applyBorder="1" applyAlignment="1">
      <alignment/>
    </xf>
    <xf numFmtId="0" fontId="0" fillId="33" borderId="13" xfId="0" applyNumberFormat="1" applyFont="1" applyFill="1" applyBorder="1" applyAlignment="1">
      <alignment horizontal="right"/>
    </xf>
    <xf numFmtId="0" fontId="0" fillId="0" borderId="14" xfId="0" applyFont="1" applyBorder="1" applyAlignment="1">
      <alignment/>
    </xf>
    <xf numFmtId="4" fontId="4" fillId="0" borderId="11" xfId="0" applyNumberFormat="1" applyFont="1" applyBorder="1" applyAlignment="1" applyProtection="1">
      <alignment horizontal="center" vertical="top"/>
      <protection hidden="1"/>
    </xf>
    <xf numFmtId="10" fontId="7" fillId="0" borderId="13" xfId="0" applyNumberFormat="1" applyFont="1" applyBorder="1" applyAlignment="1">
      <alignment horizontal="right"/>
    </xf>
    <xf numFmtId="4" fontId="0" fillId="0" borderId="12" xfId="0" applyNumberFormat="1" applyFont="1" applyBorder="1" applyAlignment="1">
      <alignment horizontal="right"/>
    </xf>
    <xf numFmtId="4" fontId="3" fillId="0" borderId="11" xfId="0" applyNumberFormat="1" applyFont="1" applyBorder="1" applyAlignment="1">
      <alignment/>
    </xf>
    <xf numFmtId="0" fontId="0" fillId="0" borderId="0" xfId="0" applyAlignment="1">
      <alignment/>
    </xf>
    <xf numFmtId="0" fontId="11" fillId="0" borderId="15" xfId="0" applyFont="1" applyBorder="1" applyAlignment="1">
      <alignment horizontal="center" vertical="center" wrapText="1"/>
    </xf>
    <xf numFmtId="181" fontId="12" fillId="33" borderId="15" xfId="0" applyNumberFormat="1" applyFont="1" applyFill="1" applyBorder="1" applyAlignment="1">
      <alignment horizontal="center" vertical="center" wrapText="1"/>
    </xf>
    <xf numFmtId="0" fontId="11" fillId="0" borderId="15" xfId="0" applyFont="1" applyBorder="1" applyAlignment="1">
      <alignment horizontal="center" vertical="center"/>
    </xf>
    <xf numFmtId="0" fontId="12" fillId="0" borderId="15" xfId="0" applyFont="1" applyBorder="1" applyAlignment="1">
      <alignment horizontal="center" vertical="center"/>
    </xf>
    <xf numFmtId="0" fontId="12" fillId="33" borderId="15" xfId="0" applyFont="1" applyFill="1" applyBorder="1" applyAlignment="1">
      <alignment horizontal="center" vertical="center"/>
    </xf>
    <xf numFmtId="43" fontId="10" fillId="0" borderId="15" xfId="67" applyFont="1" applyBorder="1" applyAlignment="1" applyProtection="1">
      <alignment horizontal="center" vertical="center" wrapText="1"/>
      <protection/>
    </xf>
    <xf numFmtId="43" fontId="12" fillId="0" borderId="15" xfId="67" applyFont="1" applyBorder="1" applyAlignment="1" applyProtection="1">
      <alignment horizontal="center" vertical="center"/>
      <protection/>
    </xf>
    <xf numFmtId="0" fontId="73" fillId="0" borderId="15"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5"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Border="1" applyAlignment="1">
      <alignment horizontal="center" vertical="center" wrapText="1"/>
    </xf>
    <xf numFmtId="0" fontId="75" fillId="0" borderId="19" xfId="0" applyFont="1" applyFill="1" applyBorder="1" applyAlignment="1">
      <alignment horizontal="center" vertical="center" wrapText="1"/>
    </xf>
    <xf numFmtId="49" fontId="75" fillId="0" borderId="19" xfId="0" applyNumberFormat="1" applyFont="1" applyBorder="1" applyAlignment="1">
      <alignment horizontal="center" vertical="center" wrapText="1"/>
    </xf>
    <xf numFmtId="0" fontId="73" fillId="0" borderId="2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9" fontId="73" fillId="0" borderId="0" xfId="46" applyFont="1" applyFill="1" applyBorder="1" applyAlignment="1" applyProtection="1">
      <alignment/>
      <protection/>
    </xf>
    <xf numFmtId="0" fontId="79" fillId="0" borderId="0" xfId="0" applyFont="1" applyAlignment="1">
      <alignment vertical="center" wrapText="1"/>
    </xf>
    <xf numFmtId="0" fontId="71" fillId="34" borderId="26" xfId="0" applyFont="1" applyFill="1" applyBorder="1" applyAlignment="1">
      <alignment horizontal="center"/>
    </xf>
    <xf numFmtId="0" fontId="71" fillId="34" borderId="27" xfId="0" applyFont="1" applyFill="1" applyBorder="1" applyAlignment="1">
      <alignment horizontal="center"/>
    </xf>
    <xf numFmtId="0" fontId="71" fillId="34" borderId="28" xfId="0" applyFont="1" applyFill="1" applyBorder="1" applyAlignment="1">
      <alignment horizontal="center"/>
    </xf>
    <xf numFmtId="0" fontId="58" fillId="34" borderId="29" xfId="0" applyFont="1" applyFill="1" applyBorder="1" applyAlignment="1">
      <alignment horizontal="left" vertical="center"/>
    </xf>
    <xf numFmtId="10" fontId="58" fillId="34" borderId="30" xfId="0" applyNumberFormat="1" applyFont="1" applyFill="1" applyBorder="1" applyAlignment="1">
      <alignment/>
    </xf>
    <xf numFmtId="0" fontId="58" fillId="34" borderId="31" xfId="0" applyFont="1" applyFill="1" applyBorder="1" applyAlignment="1">
      <alignment horizontal="left" vertical="center"/>
    </xf>
    <xf numFmtId="10" fontId="58" fillId="34" borderId="32" xfId="0" applyNumberFormat="1" applyFont="1" applyFill="1" applyBorder="1" applyAlignment="1">
      <alignment/>
    </xf>
    <xf numFmtId="0" fontId="58" fillId="34" borderId="29" xfId="0" applyFont="1" applyFill="1" applyBorder="1" applyAlignment="1">
      <alignment horizontal="left" vertical="center" wrapText="1"/>
    </xf>
    <xf numFmtId="10" fontId="58" fillId="34" borderId="33" xfId="0" applyNumberFormat="1" applyFont="1" applyFill="1" applyBorder="1" applyAlignment="1">
      <alignment horizontal="center"/>
    </xf>
    <xf numFmtId="10" fontId="58" fillId="34" borderId="33" xfId="0" applyNumberFormat="1" applyFont="1" applyFill="1" applyBorder="1" applyAlignment="1">
      <alignment/>
    </xf>
    <xf numFmtId="10" fontId="58" fillId="34" borderId="15" xfId="0" applyNumberFormat="1" applyFont="1" applyFill="1" applyBorder="1" applyAlignment="1">
      <alignment horizontal="center"/>
    </xf>
    <xf numFmtId="10" fontId="58" fillId="34" borderId="15" xfId="0" applyNumberFormat="1" applyFont="1" applyFill="1" applyBorder="1" applyAlignment="1">
      <alignment/>
    </xf>
    <xf numFmtId="10" fontId="58" fillId="34" borderId="19" xfId="0" applyNumberFormat="1" applyFont="1" applyFill="1" applyBorder="1" applyAlignment="1">
      <alignment horizontal="center"/>
    </xf>
    <xf numFmtId="10" fontId="58" fillId="34" borderId="19" xfId="0" applyNumberFormat="1" applyFont="1" applyFill="1" applyBorder="1" applyAlignment="1">
      <alignment horizontal="right"/>
    </xf>
    <xf numFmtId="10" fontId="58" fillId="34" borderId="34" xfId="0" applyNumberFormat="1" applyFont="1" applyFill="1" applyBorder="1" applyAlignment="1">
      <alignment/>
    </xf>
    <xf numFmtId="10" fontId="58" fillId="34" borderId="35" xfId="0" applyNumberFormat="1" applyFont="1" applyFill="1" applyBorder="1" applyAlignment="1">
      <alignment/>
    </xf>
    <xf numFmtId="44" fontId="74" fillId="0" borderId="36" xfId="50" applyFont="1" applyBorder="1" applyAlignment="1">
      <alignment/>
    </xf>
    <xf numFmtId="0" fontId="80" fillId="0" borderId="0" xfId="0" applyFont="1" applyBorder="1" applyAlignment="1">
      <alignment/>
    </xf>
    <xf numFmtId="0" fontId="58" fillId="0" borderId="0" xfId="0" applyFont="1" applyBorder="1" applyAlignment="1">
      <alignment vertical="center" wrapText="1"/>
    </xf>
    <xf numFmtId="0" fontId="0" fillId="0" borderId="0" xfId="0" applyFill="1" applyBorder="1" applyAlignment="1">
      <alignment/>
    </xf>
    <xf numFmtId="44" fontId="73" fillId="0" borderId="0" xfId="50" applyFont="1" applyBorder="1" applyAlignment="1">
      <alignment/>
    </xf>
    <xf numFmtId="44" fontId="73" fillId="0" borderId="0" xfId="50" applyFont="1" applyBorder="1" applyAlignment="1">
      <alignment horizontal="right"/>
    </xf>
    <xf numFmtId="44" fontId="73" fillId="0" borderId="0" xfId="50" applyFont="1" applyAlignment="1">
      <alignment/>
    </xf>
    <xf numFmtId="44" fontId="0" fillId="0" borderId="36" xfId="50" applyFont="1" applyBorder="1" applyAlignment="1">
      <alignment/>
    </xf>
    <xf numFmtId="44" fontId="0" fillId="0" borderId="0" xfId="50" applyFont="1" applyBorder="1" applyAlignment="1">
      <alignment/>
    </xf>
    <xf numFmtId="44" fontId="73" fillId="0" borderId="0" xfId="50" applyFont="1" applyFill="1" applyBorder="1" applyAlignment="1" applyProtection="1">
      <alignment/>
      <protection/>
    </xf>
    <xf numFmtId="44" fontId="71" fillId="0" borderId="0" xfId="50" applyFont="1" applyAlignment="1">
      <alignment/>
    </xf>
    <xf numFmtId="44" fontId="77" fillId="0" borderId="36" xfId="50" applyFont="1" applyBorder="1" applyAlignment="1">
      <alignment/>
    </xf>
    <xf numFmtId="44" fontId="73" fillId="0" borderId="37" xfId="50" applyFont="1" applyBorder="1" applyAlignment="1">
      <alignment/>
    </xf>
    <xf numFmtId="2" fontId="58" fillId="34" borderId="38" xfId="0" applyNumberFormat="1" applyFont="1" applyFill="1" applyBorder="1" applyAlignment="1">
      <alignment/>
    </xf>
    <xf numFmtId="2" fontId="58" fillId="34" borderId="39" xfId="0" applyNumberFormat="1" applyFont="1" applyFill="1" applyBorder="1" applyAlignment="1">
      <alignment/>
    </xf>
    <xf numFmtId="2" fontId="58" fillId="34" borderId="40" xfId="0" applyNumberFormat="1" applyFont="1" applyFill="1" applyBorder="1" applyAlignment="1">
      <alignment/>
    </xf>
    <xf numFmtId="2" fontId="58" fillId="34" borderId="20" xfId="0" applyNumberFormat="1" applyFont="1" applyFill="1" applyBorder="1" applyAlignment="1">
      <alignment/>
    </xf>
    <xf numFmtId="2" fontId="58" fillId="34" borderId="22" xfId="0" applyNumberFormat="1" applyFont="1" applyFill="1" applyBorder="1" applyAlignment="1">
      <alignment/>
    </xf>
    <xf numFmtId="2" fontId="71" fillId="34" borderId="40" xfId="0" applyNumberFormat="1" applyFont="1" applyFill="1" applyBorder="1" applyAlignment="1">
      <alignment/>
    </xf>
    <xf numFmtId="0" fontId="5" fillId="0" borderId="41" xfId="0" applyFont="1" applyBorder="1" applyAlignment="1">
      <alignment horizontal="right"/>
    </xf>
    <xf numFmtId="4" fontId="0" fillId="35" borderId="42" xfId="0" applyNumberFormat="1" applyFont="1" applyFill="1" applyBorder="1" applyAlignment="1">
      <alignment/>
    </xf>
    <xf numFmtId="10" fontId="0" fillId="35" borderId="13" xfId="0" applyNumberFormat="1" applyFont="1" applyFill="1" applyBorder="1" applyAlignment="1">
      <alignment horizontal="right"/>
    </xf>
    <xf numFmtId="4" fontId="0" fillId="0" borderId="0" xfId="0" applyNumberFormat="1" applyFont="1" applyAlignment="1">
      <alignment/>
    </xf>
    <xf numFmtId="44" fontId="74" fillId="0" borderId="36" xfId="50" applyNumberFormat="1" applyFont="1" applyBorder="1" applyAlignment="1">
      <alignment/>
    </xf>
    <xf numFmtId="0" fontId="0" fillId="0" borderId="0" xfId="0" applyFont="1" applyBorder="1" applyAlignment="1">
      <alignment horizontal="center" vertical="center"/>
    </xf>
    <xf numFmtId="0" fontId="0" fillId="0" borderId="14" xfId="0" applyFont="1" applyBorder="1" applyAlignment="1">
      <alignment horizontal="center" vertical="center"/>
    </xf>
    <xf numFmtId="179" fontId="81" fillId="0" borderId="22" xfId="45" applyFont="1" applyFill="1" applyBorder="1" applyAlignment="1" applyProtection="1">
      <alignment horizontal="center" vertical="center"/>
      <protection/>
    </xf>
    <xf numFmtId="179" fontId="81" fillId="0" borderId="40" xfId="45" applyFont="1" applyFill="1" applyBorder="1" applyAlignment="1" applyProtection="1">
      <alignment horizontal="center" vertical="center" wrapText="1"/>
      <protection/>
    </xf>
    <xf numFmtId="179" fontId="81" fillId="0" borderId="20" xfId="45" applyFont="1" applyFill="1" applyBorder="1" applyAlignment="1" applyProtection="1">
      <alignment horizontal="center" vertical="center" wrapText="1"/>
      <protection/>
    </xf>
    <xf numFmtId="4" fontId="0" fillId="0" borderId="43" xfId="0" applyNumberFormat="1" applyFont="1" applyFill="1" applyBorder="1" applyAlignment="1">
      <alignment/>
    </xf>
    <xf numFmtId="4" fontId="0" fillId="0" borderId="44" xfId="0" applyNumberFormat="1" applyFont="1" applyFill="1" applyBorder="1" applyAlignment="1">
      <alignment/>
    </xf>
    <xf numFmtId="0" fontId="5" fillId="0" borderId="45" xfId="0" applyFont="1" applyBorder="1" applyAlignment="1">
      <alignment horizontal="right"/>
    </xf>
    <xf numFmtId="10" fontId="0" fillId="36" borderId="46" xfId="0" applyNumberFormat="1" applyFont="1" applyFill="1" applyBorder="1" applyAlignment="1">
      <alignment vertical="center"/>
    </xf>
    <xf numFmtId="0" fontId="12" fillId="36" borderId="15" xfId="0" applyFont="1" applyFill="1" applyBorder="1" applyAlignment="1">
      <alignment horizontal="center" vertical="center"/>
    </xf>
    <xf numFmtId="0" fontId="73" fillId="0" borderId="0" xfId="0" applyFont="1" applyAlignment="1">
      <alignment vertical="top" wrapText="1"/>
    </xf>
    <xf numFmtId="188" fontId="12" fillId="0" borderId="15" xfId="67" applyNumberFormat="1" applyFont="1" applyBorder="1" applyAlignment="1" applyProtection="1">
      <alignment horizontal="center" vertical="center"/>
      <protection locked="0"/>
    </xf>
    <xf numFmtId="0" fontId="11" fillId="0" borderId="16" xfId="0" applyFont="1" applyBorder="1" applyAlignment="1">
      <alignment horizontal="center" vertical="center" wrapText="1"/>
    </xf>
    <xf numFmtId="4" fontId="11" fillId="0" borderId="16"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10" fontId="0" fillId="0" borderId="13" xfId="0" applyNumberFormat="1" applyFill="1" applyBorder="1" applyAlignment="1">
      <alignment/>
    </xf>
    <xf numFmtId="10" fontId="0" fillId="37" borderId="13" xfId="0" applyNumberFormat="1" applyFont="1" applyFill="1" applyBorder="1" applyAlignment="1">
      <alignment horizontal="right"/>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vertical="center" wrapText="1"/>
    </xf>
    <xf numFmtId="10" fontId="0" fillId="0" borderId="13" xfId="0" applyNumberFormat="1" applyFont="1" applyFill="1" applyBorder="1" applyAlignment="1">
      <alignment horizontal="right"/>
    </xf>
    <xf numFmtId="0" fontId="5" fillId="0" borderId="0" xfId="0" applyFont="1" applyBorder="1" applyAlignment="1">
      <alignment horizontal="center" vertical="center"/>
    </xf>
    <xf numFmtId="4" fontId="5" fillId="0" borderId="0" xfId="0" applyNumberFormat="1" applyFont="1" applyBorder="1" applyAlignment="1">
      <alignment/>
    </xf>
    <xf numFmtId="4" fontId="0" fillId="0" borderId="51" xfId="0" applyNumberFormat="1" applyFont="1" applyBorder="1" applyAlignment="1">
      <alignment horizontal="right"/>
    </xf>
    <xf numFmtId="0" fontId="82" fillId="0" borderId="0" xfId="0" applyFont="1" applyAlignment="1" applyProtection="1">
      <alignment/>
      <protection hidden="1"/>
    </xf>
    <xf numFmtId="0" fontId="83" fillId="38" borderId="0" xfId="0" applyFont="1" applyFill="1" applyAlignment="1" applyProtection="1">
      <alignment/>
      <protection hidden="1"/>
    </xf>
    <xf numFmtId="0" fontId="0" fillId="38" borderId="0" xfId="0" applyFont="1" applyFill="1" applyAlignment="1">
      <alignment/>
    </xf>
    <xf numFmtId="9" fontId="73" fillId="36" borderId="0" xfId="46" applyFont="1" applyFill="1" applyBorder="1" applyAlignment="1" applyProtection="1">
      <alignment horizontal="center"/>
      <protection/>
    </xf>
    <xf numFmtId="0" fontId="84" fillId="0" borderId="0" xfId="0" applyFont="1" applyBorder="1" applyAlignment="1">
      <alignment/>
    </xf>
    <xf numFmtId="1" fontId="85" fillId="0" borderId="0" xfId="0" applyNumberFormat="1" applyFont="1" applyBorder="1" applyAlignment="1">
      <alignment horizontal="center"/>
    </xf>
    <xf numFmtId="4" fontId="0" fillId="0" borderId="12" xfId="0" applyNumberFormat="1" applyFont="1" applyFill="1" applyBorder="1" applyAlignment="1">
      <alignment/>
    </xf>
    <xf numFmtId="0" fontId="0" fillId="0" borderId="0" xfId="0" applyFont="1" applyFill="1" applyAlignment="1">
      <alignment/>
    </xf>
    <xf numFmtId="4" fontId="86" fillId="0" borderId="44" xfId="0" applyNumberFormat="1" applyFont="1" applyFill="1" applyBorder="1" applyAlignment="1">
      <alignment/>
    </xf>
    <xf numFmtId="0" fontId="8" fillId="0" borderId="0" xfId="0" applyFont="1" applyAlignment="1">
      <alignment horizontal="justify" vertical="top" wrapText="1"/>
    </xf>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0" fillId="0" borderId="50" xfId="0" applyFont="1" applyBorder="1" applyAlignment="1">
      <alignment horizontal="left" vertical="center"/>
    </xf>
    <xf numFmtId="0" fontId="0" fillId="0" borderId="50"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9" borderId="50" xfId="0" applyFont="1" applyFill="1" applyBorder="1" applyAlignment="1">
      <alignment horizontal="left"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0" fontId="6" fillId="0" borderId="59"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5" xfId="0" applyFont="1" applyBorder="1" applyAlignment="1">
      <alignment horizontal="center" vertical="center"/>
    </xf>
    <xf numFmtId="0" fontId="0" fillId="0" borderId="4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wrapText="1"/>
    </xf>
    <xf numFmtId="0" fontId="0" fillId="0" borderId="36" xfId="0" applyFont="1" applyBorder="1" applyAlignment="1">
      <alignment wrapText="1"/>
    </xf>
    <xf numFmtId="0" fontId="0" fillId="0" borderId="68" xfId="0" applyFont="1" applyBorder="1" applyAlignment="1">
      <alignment wrapText="1"/>
    </xf>
    <xf numFmtId="0" fontId="3" fillId="0" borderId="41" xfId="0" applyFont="1" applyBorder="1" applyAlignment="1">
      <alignment horizontal="center" vertical="center"/>
    </xf>
    <xf numFmtId="0" fontId="4" fillId="0" borderId="15" xfId="0" applyFont="1" applyBorder="1" applyAlignment="1">
      <alignment horizontal="right" vertical="center" wrapText="1"/>
    </xf>
    <xf numFmtId="0" fontId="4" fillId="0" borderId="15" xfId="0" applyFont="1" applyFill="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50" xfId="0" applyFont="1" applyFill="1" applyBorder="1" applyAlignment="1">
      <alignment horizontal="left" vertical="center"/>
    </xf>
    <xf numFmtId="0" fontId="0" fillId="0" borderId="61" xfId="0" applyFont="1" applyFill="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5" fillId="0" borderId="11" xfId="0" applyFont="1" applyBorder="1" applyAlignment="1">
      <alignment horizontal="center" vertical="center"/>
    </xf>
    <xf numFmtId="0" fontId="6" fillId="0" borderId="72" xfId="0" applyFont="1" applyBorder="1" applyAlignment="1">
      <alignment horizontal="center" vertical="center"/>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left" vertical="center"/>
    </xf>
    <xf numFmtId="0" fontId="0" fillId="0" borderId="75" xfId="0" applyFont="1" applyBorder="1" applyAlignment="1">
      <alignment horizontal="left" vertical="center"/>
    </xf>
    <xf numFmtId="0" fontId="0" fillId="0" borderId="74" xfId="0" applyFont="1" applyBorder="1" applyAlignment="1">
      <alignment horizontal="left" vertical="center"/>
    </xf>
    <xf numFmtId="0" fontId="0" fillId="39" borderId="76" xfId="0" applyFont="1" applyFill="1" applyBorder="1" applyAlignment="1">
      <alignment horizontal="left" vertical="center"/>
    </xf>
    <xf numFmtId="0" fontId="0" fillId="39" borderId="63" xfId="0" applyFont="1" applyFill="1" applyBorder="1" applyAlignment="1">
      <alignment horizontal="left" vertical="center"/>
    </xf>
    <xf numFmtId="0" fontId="0" fillId="39" borderId="64" xfId="0" applyFont="1" applyFill="1" applyBorder="1" applyAlignment="1">
      <alignment horizontal="lef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7" fillId="0" borderId="50" xfId="0" applyFont="1" applyBorder="1" applyAlignment="1">
      <alignment horizontal="left" vertical="center"/>
    </xf>
    <xf numFmtId="0" fontId="71" fillId="34" borderId="77" xfId="0" applyFont="1" applyFill="1" applyBorder="1" applyAlignment="1">
      <alignment horizontal="center" vertical="center"/>
    </xf>
    <xf numFmtId="0" fontId="71" fillId="34" borderId="78" xfId="0" applyFont="1" applyFill="1" applyBorder="1" applyAlignment="1">
      <alignment horizontal="center" vertical="center"/>
    </xf>
    <xf numFmtId="0" fontId="71" fillId="34" borderId="79" xfId="0" applyFont="1" applyFill="1" applyBorder="1" applyAlignment="1">
      <alignment horizontal="center" vertical="center"/>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79" fillId="0" borderId="0" xfId="0" applyFont="1" applyAlignment="1">
      <alignment horizontal="left" vertical="center" wrapText="1"/>
    </xf>
    <xf numFmtId="0" fontId="3" fillId="0" borderId="11" xfId="0" applyFont="1" applyBorder="1" applyAlignment="1">
      <alignment horizontal="center" vertical="center"/>
    </xf>
    <xf numFmtId="0" fontId="8" fillId="0" borderId="0" xfId="0" applyFont="1" applyBorder="1" applyAlignment="1">
      <alignment horizontal="justify" vertical="center" wrapText="1"/>
    </xf>
    <xf numFmtId="0" fontId="71" fillId="34" borderId="77" xfId="0" applyFont="1" applyFill="1" applyBorder="1" applyAlignment="1">
      <alignment horizontal="center"/>
    </xf>
    <xf numFmtId="0" fontId="71" fillId="34" borderId="78" xfId="0" applyFont="1" applyFill="1" applyBorder="1" applyAlignment="1">
      <alignment horizontal="center"/>
    </xf>
    <xf numFmtId="0" fontId="71" fillId="34" borderId="81" xfId="0" applyFont="1" applyFill="1" applyBorder="1" applyAlignment="1">
      <alignment horizontal="center"/>
    </xf>
    <xf numFmtId="0" fontId="58" fillId="34" borderId="82" xfId="0" applyFont="1" applyFill="1" applyBorder="1" applyAlignment="1">
      <alignment horizontal="left" vertical="center" wrapText="1"/>
    </xf>
    <xf numFmtId="0" fontId="58" fillId="34" borderId="83" xfId="0" applyFont="1" applyFill="1" applyBorder="1" applyAlignment="1">
      <alignment horizontal="left" vertical="center" wrapText="1"/>
    </xf>
    <xf numFmtId="0" fontId="58" fillId="34" borderId="84" xfId="0" applyFont="1" applyFill="1" applyBorder="1" applyAlignment="1">
      <alignment horizontal="left" vertical="center" wrapText="1"/>
    </xf>
    <xf numFmtId="0" fontId="5" fillId="0" borderId="0" xfId="0" applyFont="1" applyBorder="1" applyAlignment="1">
      <alignment horizontal="justify" vertical="center" wrapText="1"/>
    </xf>
    <xf numFmtId="21" fontId="0" fillId="0" borderId="0" xfId="0" applyNumberFormat="1" applyFont="1" applyBorder="1" applyAlignment="1">
      <alignment horizontal="left" vertical="center"/>
    </xf>
    <xf numFmtId="0" fontId="0" fillId="0" borderId="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77" xfId="0" applyFont="1" applyBorder="1" applyAlignment="1">
      <alignment horizontal="left" vertical="center"/>
    </xf>
    <xf numFmtId="0" fontId="0" fillId="0" borderId="87" xfId="0" applyFont="1" applyBorder="1" applyAlignment="1">
      <alignment horizontal="lef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71" fillId="0" borderId="0" xfId="0" applyFont="1" applyFill="1" applyBorder="1" applyAlignment="1">
      <alignment horizontal="center"/>
    </xf>
    <xf numFmtId="0" fontId="58" fillId="0" borderId="36" xfId="0" applyFont="1" applyBorder="1" applyAlignment="1">
      <alignment horizontal="center"/>
    </xf>
    <xf numFmtId="0" fontId="73" fillId="0" borderId="36" xfId="0" applyFont="1" applyBorder="1" applyAlignment="1">
      <alignment horizontal="center"/>
    </xf>
    <xf numFmtId="0" fontId="0" fillId="0" borderId="0" xfId="0" applyAlignment="1">
      <alignment horizontal="center"/>
    </xf>
    <xf numFmtId="0" fontId="72" fillId="0" borderId="0" xfId="0" applyFont="1" applyBorder="1" applyAlignment="1">
      <alignment horizontal="center"/>
    </xf>
    <xf numFmtId="0" fontId="72" fillId="0" borderId="0" xfId="0" applyFont="1" applyAlignment="1">
      <alignment horizontal="center"/>
    </xf>
    <xf numFmtId="0" fontId="71" fillId="0" borderId="0" xfId="0" applyFont="1" applyBorder="1" applyAlignment="1">
      <alignment horizontal="center"/>
    </xf>
    <xf numFmtId="0" fontId="73" fillId="0" borderId="88" xfId="0" applyFont="1" applyBorder="1" applyAlignment="1">
      <alignment horizontal="center" vertical="center" wrapText="1"/>
    </xf>
    <xf numFmtId="0" fontId="73" fillId="0" borderId="89" xfId="0" applyFont="1" applyBorder="1" applyAlignment="1">
      <alignment horizontal="center" vertical="center" wrapText="1"/>
    </xf>
    <xf numFmtId="0" fontId="73" fillId="0" borderId="90" xfId="0" applyFont="1" applyBorder="1" applyAlignment="1">
      <alignment horizontal="center" vertical="center" wrapText="1"/>
    </xf>
    <xf numFmtId="0" fontId="73" fillId="0" borderId="91" xfId="0" applyFont="1" applyBorder="1" applyAlignment="1">
      <alignment horizontal="center" vertical="center" wrapText="1"/>
    </xf>
    <xf numFmtId="0" fontId="73" fillId="0" borderId="92" xfId="0" applyFont="1" applyFill="1" applyBorder="1" applyAlignment="1">
      <alignment horizontal="center" vertical="center" wrapText="1"/>
    </xf>
    <xf numFmtId="0" fontId="73" fillId="0" borderId="80" xfId="0" applyFont="1" applyFill="1" applyBorder="1" applyAlignment="1">
      <alignment horizontal="center" vertical="center" wrapText="1"/>
    </xf>
    <xf numFmtId="0" fontId="73" fillId="0" borderId="93" xfId="0" applyFont="1" applyFill="1" applyBorder="1" applyAlignment="1">
      <alignment horizontal="center" vertical="center" wrapText="1"/>
    </xf>
    <xf numFmtId="0" fontId="73" fillId="0" borderId="37" xfId="0" applyFont="1" applyBorder="1" applyAlignment="1">
      <alignment horizontal="center"/>
    </xf>
    <xf numFmtId="0" fontId="77" fillId="0" borderId="36" xfId="0" applyFont="1" applyBorder="1" applyAlignment="1">
      <alignment horizontal="center"/>
    </xf>
    <xf numFmtId="0" fontId="73" fillId="0" borderId="94" xfId="0" applyFont="1" applyBorder="1" applyAlignment="1">
      <alignment horizontal="center" vertical="center" wrapText="1"/>
    </xf>
    <xf numFmtId="0" fontId="73" fillId="0" borderId="95" xfId="0" applyFont="1" applyBorder="1" applyAlignment="1">
      <alignment horizontal="center" vertical="center" wrapText="1"/>
    </xf>
    <xf numFmtId="0" fontId="73" fillId="0" borderId="96" xfId="0" applyFont="1" applyFill="1" applyBorder="1" applyAlignment="1">
      <alignment horizontal="center" vertical="center" wrapText="1"/>
    </xf>
    <xf numFmtId="0" fontId="73" fillId="0" borderId="97" xfId="0"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04"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58" fillId="0" borderId="36" xfId="0" applyFont="1" applyBorder="1" applyAlignment="1">
      <alignment horizontal="center" vertical="center" wrapText="1"/>
    </xf>
    <xf numFmtId="0" fontId="73" fillId="0" borderId="105" xfId="0" applyFont="1" applyFill="1" applyBorder="1" applyAlignment="1">
      <alignment horizontal="center" vertical="center" wrapText="1"/>
    </xf>
    <xf numFmtId="0" fontId="73" fillId="0" borderId="106" xfId="0" applyFont="1" applyFill="1" applyBorder="1" applyAlignment="1">
      <alignment horizontal="center" vertical="center" wrapText="1"/>
    </xf>
    <xf numFmtId="0" fontId="73" fillId="0" borderId="107" xfId="0" applyFont="1" applyFill="1" applyBorder="1" applyAlignment="1">
      <alignment horizontal="center" vertical="center" wrapText="1"/>
    </xf>
    <xf numFmtId="0" fontId="84" fillId="0" borderId="0" xfId="0" applyFont="1" applyBorder="1" applyAlignment="1">
      <alignment horizontal="left"/>
    </xf>
    <xf numFmtId="0" fontId="84" fillId="0" borderId="0" xfId="0" applyFont="1" applyBorder="1" applyAlignment="1">
      <alignment horizontal="center"/>
    </xf>
    <xf numFmtId="0" fontId="72" fillId="0" borderId="108" xfId="0" applyFont="1" applyFill="1" applyBorder="1" applyAlignment="1">
      <alignment horizontal="center" vertical="center" wrapText="1"/>
    </xf>
    <xf numFmtId="0" fontId="72" fillId="0" borderId="109" xfId="0" applyFont="1" applyFill="1" applyBorder="1" applyAlignment="1">
      <alignment horizontal="center" vertical="center" wrapText="1"/>
    </xf>
    <xf numFmtId="0" fontId="72" fillId="0" borderId="110" xfId="0" applyFont="1" applyFill="1" applyBorder="1" applyAlignment="1">
      <alignment horizontal="center" vertical="center" wrapText="1"/>
    </xf>
    <xf numFmtId="0" fontId="72" fillId="0" borderId="111" xfId="0" applyFont="1" applyFill="1" applyBorder="1" applyAlignment="1">
      <alignment horizontal="center" vertical="center" wrapText="1"/>
    </xf>
    <xf numFmtId="0" fontId="72" fillId="0" borderId="112" xfId="0" applyFont="1" applyFill="1" applyBorder="1" applyAlignment="1">
      <alignment horizontal="center" vertical="center" wrapText="1"/>
    </xf>
    <xf numFmtId="0" fontId="72" fillId="0" borderId="113" xfId="0" applyFont="1" applyFill="1" applyBorder="1" applyAlignment="1">
      <alignment horizontal="center" vertical="center" wrapText="1"/>
    </xf>
    <xf numFmtId="0" fontId="86" fillId="0" borderId="114" xfId="0" applyFont="1" applyFill="1" applyBorder="1" applyAlignment="1">
      <alignment horizontal="center" vertical="center" wrapText="1"/>
    </xf>
    <xf numFmtId="0" fontId="86" fillId="0" borderId="90" xfId="0" applyFont="1" applyFill="1" applyBorder="1" applyAlignment="1">
      <alignment horizontal="center" vertical="center" wrapText="1"/>
    </xf>
    <xf numFmtId="0" fontId="86" fillId="0" borderId="115" xfId="0" applyFont="1" applyFill="1" applyBorder="1" applyAlignment="1">
      <alignment horizontal="center" vertical="center" wrapText="1"/>
    </xf>
    <xf numFmtId="0" fontId="86" fillId="0" borderId="116" xfId="0" applyFont="1" applyFill="1" applyBorder="1" applyAlignment="1">
      <alignment horizontal="center" vertical="center" wrapText="1"/>
    </xf>
    <xf numFmtId="178" fontId="78" fillId="0" borderId="90" xfId="0" applyNumberFormat="1" applyFont="1" applyFill="1" applyBorder="1" applyAlignment="1">
      <alignment horizontal="center" vertical="center" wrapText="1"/>
    </xf>
    <xf numFmtId="178" fontId="78" fillId="0" borderId="117" xfId="0" applyNumberFormat="1" applyFont="1" applyFill="1" applyBorder="1" applyAlignment="1">
      <alignment horizontal="center" vertical="center" wrapText="1"/>
    </xf>
    <xf numFmtId="178" fontId="78" fillId="0" borderId="116" xfId="0" applyNumberFormat="1" applyFont="1" applyFill="1" applyBorder="1" applyAlignment="1">
      <alignment horizontal="center" vertical="center" wrapText="1"/>
    </xf>
    <xf numFmtId="178" fontId="78" fillId="0" borderId="118" xfId="0" applyNumberFormat="1" applyFont="1" applyFill="1" applyBorder="1" applyAlignment="1">
      <alignment horizontal="center" vertical="center" wrapText="1"/>
    </xf>
    <xf numFmtId="0" fontId="71" fillId="0" borderId="119"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86" fillId="0" borderId="77" xfId="0" applyFont="1" applyBorder="1" applyAlignment="1">
      <alignment horizontal="left" vertical="center"/>
    </xf>
    <xf numFmtId="0" fontId="86" fillId="0" borderId="87" xfId="0" applyFont="1" applyBorder="1" applyAlignment="1">
      <alignment horizontal="lef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8" xfId="0" applyFont="1" applyBorder="1" applyAlignment="1">
      <alignment horizontal="left" vertical="center"/>
    </xf>
    <xf numFmtId="170" fontId="72" fillId="0" borderId="84" xfId="0" applyNumberFormat="1" applyFont="1" applyFill="1" applyBorder="1" applyAlignment="1">
      <alignment horizontal="center" vertical="center" wrapText="1"/>
    </xf>
    <xf numFmtId="170" fontId="72" fillId="0" borderId="19" xfId="0" applyNumberFormat="1" applyFont="1" applyFill="1" applyBorder="1" applyAlignment="1">
      <alignment horizontal="center" vertical="center" wrapText="1"/>
    </xf>
    <xf numFmtId="0" fontId="74" fillId="0" borderId="82"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83"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0" fillId="0" borderId="91" xfId="0" applyBorder="1" applyAlignment="1">
      <alignment horizont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_BuiltIn_Comma" xfId="44"/>
    <cellStyle name="Excel_BuiltIn_Currency" xfId="45"/>
    <cellStyle name="Excel_BuiltIn_Percent" xfId="46"/>
    <cellStyle name="Heading" xfId="47"/>
    <cellStyle name="Heading1" xfId="48"/>
    <cellStyle name="Incorreto" xfId="49"/>
    <cellStyle name="Currency" xfId="50"/>
    <cellStyle name="Currency [0]" xfId="51"/>
    <cellStyle name="Neutra" xfId="52"/>
    <cellStyle name="Nota" xfId="53"/>
    <cellStyle name="Percent" xfId="54"/>
    <cellStyle name="Result" xfId="55"/>
    <cellStyle name="Result2"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3143250</xdr:colOff>
      <xdr:row>1</xdr:row>
      <xdr:rowOff>85725</xdr:rowOff>
    </xdr:to>
    <xdr:pic>
      <xdr:nvPicPr>
        <xdr:cNvPr id="1" name="Imagem 3"/>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3867150</xdr:colOff>
      <xdr:row>5</xdr:row>
      <xdr:rowOff>38100</xdr:rowOff>
    </xdr:to>
    <xdr:pic>
      <xdr:nvPicPr>
        <xdr:cNvPr id="1" name="Imagem 3"/>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19050</xdr:rowOff>
    </xdr:from>
    <xdr:to>
      <xdr:col>18</xdr:col>
      <xdr:colOff>1009650</xdr:colOff>
      <xdr:row>4</xdr:row>
      <xdr:rowOff>190500</xdr:rowOff>
    </xdr:to>
    <xdr:pic>
      <xdr:nvPicPr>
        <xdr:cNvPr id="1" name="Picture 3"/>
        <xdr:cNvPicPr preferRelativeResize="1">
          <a:picLocks noChangeAspect="1"/>
        </xdr:cNvPicPr>
      </xdr:nvPicPr>
      <xdr:blipFill>
        <a:blip r:embed="rId1"/>
        <a:stretch>
          <a:fillRect/>
        </a:stretch>
      </xdr:blipFill>
      <xdr:spPr>
        <a:xfrm>
          <a:off x="18983325" y="19050"/>
          <a:ext cx="3209925" cy="89535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2</xdr:col>
      <xdr:colOff>504825</xdr:colOff>
      <xdr:row>5</xdr:row>
      <xdr:rowOff>47625</xdr:rowOff>
    </xdr:to>
    <xdr:pic>
      <xdr:nvPicPr>
        <xdr:cNvPr id="2" name="Imagem 4"/>
        <xdr:cNvPicPr preferRelativeResize="1">
          <a:picLocks noChangeAspect="1"/>
        </xdr:cNvPicPr>
      </xdr:nvPicPr>
      <xdr:blipFill>
        <a:blip r:embed="rId2"/>
        <a:stretch>
          <a:fillRect/>
        </a:stretch>
      </xdr:blipFill>
      <xdr:spPr>
        <a:xfrm>
          <a:off x="0" y="0"/>
          <a:ext cx="3876675" cy="1095375"/>
        </a:xfrm>
        <a:prstGeom prst="rect">
          <a:avLst/>
        </a:prstGeom>
        <a:noFill/>
        <a:ln w="9525" cmpd="sng">
          <a:noFill/>
        </a:ln>
      </xdr:spPr>
    </xdr:pic>
    <xdr:clientData/>
  </xdr:twoCellAnchor>
  <xdr:twoCellAnchor>
    <xdr:from>
      <xdr:col>7</xdr:col>
      <xdr:colOff>0</xdr:colOff>
      <xdr:row>0</xdr:row>
      <xdr:rowOff>0</xdr:rowOff>
    </xdr:from>
    <xdr:to>
      <xdr:col>9</xdr:col>
      <xdr:colOff>733425</xdr:colOff>
      <xdr:row>5</xdr:row>
      <xdr:rowOff>47625</xdr:rowOff>
    </xdr:to>
    <xdr:pic>
      <xdr:nvPicPr>
        <xdr:cNvPr id="3" name="Imagem 5"/>
        <xdr:cNvPicPr preferRelativeResize="1">
          <a:picLocks noChangeAspect="1"/>
        </xdr:cNvPicPr>
      </xdr:nvPicPr>
      <xdr:blipFill>
        <a:blip r:embed="rId2"/>
        <a:stretch>
          <a:fillRect/>
        </a:stretch>
      </xdr:blipFill>
      <xdr:spPr>
        <a:xfrm>
          <a:off x="8410575" y="0"/>
          <a:ext cx="3857625" cy="1095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3867150</xdr:colOff>
      <xdr:row>5</xdr:row>
      <xdr:rowOff>38100</xdr:rowOff>
    </xdr:to>
    <xdr:pic>
      <xdr:nvPicPr>
        <xdr:cNvPr id="1" name="Imagem 5"/>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1581150</xdr:colOff>
      <xdr:row>5</xdr:row>
      <xdr:rowOff>76200</xdr:rowOff>
    </xdr:to>
    <xdr:pic>
      <xdr:nvPicPr>
        <xdr:cNvPr id="1" name="Imagem 2"/>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0"/>
  <sheetViews>
    <sheetView zoomScalePageLayoutView="0" workbookViewId="0" topLeftCell="A1">
      <selection activeCell="A1" sqref="A1:C1"/>
    </sheetView>
  </sheetViews>
  <sheetFormatPr defaultColWidth="5.09765625" defaultRowHeight="14.25"/>
  <cols>
    <col min="1" max="1" width="7.59765625" style="0" customWidth="1"/>
    <col min="2" max="2" width="58.19921875" style="0" customWidth="1"/>
    <col min="3" max="3" width="44" style="0" customWidth="1"/>
    <col min="4" max="4" width="38.5" style="0" customWidth="1"/>
    <col min="5" max="254" width="7.59765625" style="0" customWidth="1"/>
  </cols>
  <sheetData>
    <row r="1" spans="1:3" ht="79.5" customHeight="1">
      <c r="A1" s="151"/>
      <c r="B1" s="152"/>
      <c r="C1" s="153"/>
    </row>
    <row r="2" spans="1:3" ht="23.25">
      <c r="A2" s="53" t="s">
        <v>0</v>
      </c>
      <c r="B2" s="53" t="s">
        <v>124</v>
      </c>
      <c r="C2" s="125"/>
    </row>
    <row r="3" spans="1:3" ht="23.25">
      <c r="A3" s="55" t="s">
        <v>2</v>
      </c>
      <c r="B3" s="53" t="s">
        <v>125</v>
      </c>
      <c r="C3" s="125"/>
    </row>
    <row r="4" spans="1:3" ht="46.5">
      <c r="A4" s="53" t="s">
        <v>3</v>
      </c>
      <c r="B4" s="128" t="s">
        <v>1</v>
      </c>
      <c r="C4" s="54"/>
    </row>
    <row r="5" spans="1:3" ht="23.25">
      <c r="A5" s="55" t="s">
        <v>5</v>
      </c>
      <c r="B5" s="128" t="s">
        <v>126</v>
      </c>
      <c r="C5" s="56" t="s">
        <v>127</v>
      </c>
    </row>
    <row r="6" spans="1:4" ht="46.5">
      <c r="A6" s="55" t="s">
        <v>7</v>
      </c>
      <c r="B6" s="128" t="s">
        <v>4</v>
      </c>
      <c r="C6" s="57"/>
      <c r="D6" s="126"/>
    </row>
    <row r="7" spans="1:3" ht="72">
      <c r="A7" s="55" t="s">
        <v>8</v>
      </c>
      <c r="B7" s="129" t="s">
        <v>6</v>
      </c>
      <c r="C7" s="58" t="s">
        <v>216</v>
      </c>
    </row>
    <row r="8" spans="1:3" ht="23.25">
      <c r="A8" s="55" t="s">
        <v>128</v>
      </c>
      <c r="B8" s="130" t="s">
        <v>213</v>
      </c>
      <c r="C8" s="59" t="s">
        <v>100</v>
      </c>
    </row>
    <row r="9" spans="1:3" ht="23.25">
      <c r="A9" s="55" t="s">
        <v>129</v>
      </c>
      <c r="B9" s="129" t="s">
        <v>130</v>
      </c>
      <c r="C9" s="127">
        <f>'Planilha de Totalização'!C13</f>
        <v>0</v>
      </c>
    </row>
    <row r="10" spans="1:3" ht="14.25">
      <c r="A10" s="150" t="s">
        <v>96</v>
      </c>
      <c r="B10" s="150"/>
      <c r="C10" s="150"/>
    </row>
  </sheetData>
  <sheetProtection/>
  <mergeCells count="2">
    <mergeCell ref="A10:C10"/>
    <mergeCell ref="A1:C1"/>
  </mergeCells>
  <printOptions/>
  <pageMargins left="0.511811024" right="0.511811024" top="0.787401575" bottom="0.787401575" header="0.31496062" footer="0.31496062"/>
  <pageSetup fitToHeight="1" fitToWidth="1" horizontalDpi="600" verticalDpi="600" orientation="portrait"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B61">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13</v>
      </c>
      <c r="D3" s="181"/>
      <c r="E3" s="181"/>
    </row>
    <row r="4" spans="1:5" ht="15.75" customHeight="1">
      <c r="A4" s="180" t="s">
        <v>137</v>
      </c>
      <c r="B4" s="180"/>
      <c r="C4" s="181" t="s">
        <v>202</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139</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188</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6" ht="15" thickBot="1">
      <c r="A54" s="183"/>
      <c r="B54" s="160" t="s">
        <v>174</v>
      </c>
      <c r="C54" s="160"/>
      <c r="D54" s="160"/>
      <c r="E54" s="40">
        <f>(SUM(E49:E53))*D28</f>
        <v>0</v>
      </c>
      <c r="F54" s="148"/>
    </row>
    <row r="55" spans="1:6" ht="15" thickBot="1">
      <c r="A55" s="183"/>
      <c r="B55" s="189" t="s">
        <v>86</v>
      </c>
      <c r="C55" s="189"/>
      <c r="D55" s="189"/>
      <c r="E55" s="41">
        <f>SUM(E49:E54)</f>
        <v>0</v>
      </c>
      <c r="F55" s="148"/>
    </row>
    <row r="56" spans="1:6" ht="7.5" customHeight="1" thickBot="1">
      <c r="A56" s="154"/>
      <c r="B56" s="155"/>
      <c r="C56" s="155"/>
      <c r="D56" s="155"/>
      <c r="E56" s="156"/>
      <c r="F56" s="148"/>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8">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14</v>
      </c>
      <c r="D3" s="181"/>
      <c r="E3" s="181"/>
    </row>
    <row r="4" spans="1:5" ht="15.75" customHeight="1">
      <c r="A4" s="180" t="s">
        <v>137</v>
      </c>
      <c r="B4" s="180"/>
      <c r="C4" s="181" t="s">
        <v>203</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139</v>
      </c>
      <c r="C9" s="172"/>
      <c r="D9" s="131">
        <v>0.4</v>
      </c>
      <c r="E9" s="39">
        <v>0</v>
      </c>
      <c r="F9" s="148"/>
    </row>
    <row r="10" spans="1:6" ht="15" thickBot="1">
      <c r="A10" s="183"/>
      <c r="B10" s="186" t="s">
        <v>74</v>
      </c>
      <c r="C10" s="187"/>
      <c r="D10" s="188"/>
      <c r="E10" s="40"/>
      <c r="F10" s="148"/>
    </row>
    <row r="11" spans="1:6" ht="15" thickBot="1">
      <c r="A11" s="183"/>
      <c r="B11" s="189" t="s">
        <v>75</v>
      </c>
      <c r="C11" s="189"/>
      <c r="D11" s="189"/>
      <c r="E11" s="41">
        <f>(SUM(E8:E10))</f>
        <v>0</v>
      </c>
      <c r="F11" s="148"/>
    </row>
    <row r="12" spans="1:6" ht="7.5" customHeight="1" thickBot="1">
      <c r="A12" s="154"/>
      <c r="B12" s="155"/>
      <c r="C12" s="155"/>
      <c r="D12" s="155"/>
      <c r="E12" s="156"/>
      <c r="F12" s="148"/>
    </row>
    <row r="13" spans="1:6" ht="15" thickBot="1">
      <c r="A13" s="168" t="s">
        <v>140</v>
      </c>
      <c r="B13" s="169"/>
      <c r="C13" s="169"/>
      <c r="D13" s="169"/>
      <c r="E13" s="170"/>
      <c r="F13" s="148"/>
    </row>
    <row r="14" spans="1:6" ht="14.25">
      <c r="A14" s="164" t="s">
        <v>141</v>
      </c>
      <c r="B14" s="165"/>
      <c r="C14" s="165"/>
      <c r="D14" s="165"/>
      <c r="E14" s="166"/>
      <c r="F14" s="148"/>
    </row>
    <row r="15" spans="1:6" ht="14.25">
      <c r="A15" s="173" t="s">
        <v>142</v>
      </c>
      <c r="B15" s="160" t="s">
        <v>102</v>
      </c>
      <c r="C15" s="172"/>
      <c r="D15" s="43">
        <v>0</v>
      </c>
      <c r="E15" s="40">
        <f>E11*D15</f>
        <v>0</v>
      </c>
      <c r="F15" s="148"/>
    </row>
    <row r="16" spans="1:6" ht="15">
      <c r="A16" s="174"/>
      <c r="B16" s="160" t="s">
        <v>143</v>
      </c>
      <c r="C16" s="172"/>
      <c r="D16" s="132">
        <f>D82</f>
        <v>0.121</v>
      </c>
      <c r="E16" s="40">
        <f>E8*D16</f>
        <v>0</v>
      </c>
      <c r="F16" s="148"/>
    </row>
    <row r="17" spans="1:6" ht="44.25" customHeight="1" thickBot="1">
      <c r="A17" s="174"/>
      <c r="B17" s="191" t="s">
        <v>144</v>
      </c>
      <c r="C17" s="192"/>
      <c r="D17" s="132">
        <f>A84+A85+A86</f>
        <v>0</v>
      </c>
      <c r="E17" s="40">
        <f>E11*D17</f>
        <v>0</v>
      </c>
      <c r="F17" s="148"/>
    </row>
    <row r="18" spans="1:6" ht="15" thickBot="1">
      <c r="A18" s="175"/>
      <c r="B18" s="193" t="s">
        <v>145</v>
      </c>
      <c r="C18" s="155"/>
      <c r="D18" s="194"/>
      <c r="E18" s="45">
        <f>SUM(E15:E17)</f>
        <v>0</v>
      </c>
      <c r="F18" s="148"/>
    </row>
    <row r="19" spans="1:6" ht="14.25">
      <c r="A19" s="164" t="s">
        <v>146</v>
      </c>
      <c r="B19" s="165"/>
      <c r="C19" s="165"/>
      <c r="D19" s="165"/>
      <c r="E19" s="166"/>
      <c r="F19" s="148"/>
    </row>
    <row r="20" spans="1:6" ht="14.25">
      <c r="A20" s="173" t="s">
        <v>147</v>
      </c>
      <c r="B20" s="160" t="s">
        <v>78</v>
      </c>
      <c r="C20" s="172"/>
      <c r="D20" s="43">
        <v>0</v>
      </c>
      <c r="E20" s="40">
        <f>E11*D20</f>
        <v>0</v>
      </c>
      <c r="F20" s="148"/>
    </row>
    <row r="21" spans="1:6" ht="14.25">
      <c r="A21" s="174"/>
      <c r="B21" s="160" t="s">
        <v>79</v>
      </c>
      <c r="C21" s="172"/>
      <c r="D21" s="43">
        <v>0</v>
      </c>
      <c r="E21" s="40">
        <f>E11*D21</f>
        <v>0</v>
      </c>
      <c r="F21" s="148"/>
    </row>
    <row r="22" spans="1:6" ht="14.25">
      <c r="A22" s="174"/>
      <c r="B22" s="160" t="s">
        <v>80</v>
      </c>
      <c r="C22" s="172"/>
      <c r="D22" s="43">
        <v>0</v>
      </c>
      <c r="E22" s="40">
        <f>E11*D22</f>
        <v>0</v>
      </c>
      <c r="F22" s="148"/>
    </row>
    <row r="23" spans="1:6" ht="14.25">
      <c r="A23" s="174"/>
      <c r="B23" s="160" t="s">
        <v>81</v>
      </c>
      <c r="C23" s="172"/>
      <c r="D23" s="43">
        <v>0</v>
      </c>
      <c r="E23" s="40">
        <f>E11*D23</f>
        <v>0</v>
      </c>
      <c r="F23" s="148"/>
    </row>
    <row r="24" spans="1:6" ht="14.25">
      <c r="A24" s="174"/>
      <c r="B24" s="160" t="s">
        <v>82</v>
      </c>
      <c r="C24" s="172"/>
      <c r="D24" s="43">
        <v>0</v>
      </c>
      <c r="E24" s="40">
        <f>E11*D24</f>
        <v>0</v>
      </c>
      <c r="F24" s="148"/>
    </row>
    <row r="25" spans="1:6" ht="14.25">
      <c r="A25" s="174"/>
      <c r="B25" s="160" t="s">
        <v>83</v>
      </c>
      <c r="C25" s="172"/>
      <c r="D25" s="43">
        <v>0</v>
      </c>
      <c r="E25" s="40">
        <f>E11*D25</f>
        <v>0</v>
      </c>
      <c r="F25" s="148"/>
    </row>
    <row r="26" spans="1:6" ht="14.25">
      <c r="A26" s="174"/>
      <c r="B26" s="160" t="s">
        <v>148</v>
      </c>
      <c r="C26" s="172"/>
      <c r="D26" s="43">
        <v>0</v>
      </c>
      <c r="E26" s="40">
        <f>E11*D26</f>
        <v>0</v>
      </c>
      <c r="F26" s="148"/>
    </row>
    <row r="27" spans="1:6" ht="15" thickBot="1">
      <c r="A27" s="174"/>
      <c r="B27" s="195" t="s">
        <v>84</v>
      </c>
      <c r="C27" s="196"/>
      <c r="D27" s="43">
        <v>0</v>
      </c>
      <c r="E27" s="40">
        <f>E11*D27</f>
        <v>0</v>
      </c>
      <c r="F27" s="148"/>
    </row>
    <row r="28" spans="1:6" ht="15" thickBot="1">
      <c r="A28" s="175"/>
      <c r="B28" s="193" t="s">
        <v>149</v>
      </c>
      <c r="C28" s="194"/>
      <c r="D28" s="44">
        <f>SUM(D20:D27)</f>
        <v>0</v>
      </c>
      <c r="E28" s="45">
        <f>SUM(E20:E27)</f>
        <v>0</v>
      </c>
      <c r="F28" s="148"/>
    </row>
    <row r="29" spans="1:6" ht="14.25">
      <c r="A29" s="164" t="s">
        <v>150</v>
      </c>
      <c r="B29" s="165"/>
      <c r="C29" s="165"/>
      <c r="D29" s="165"/>
      <c r="E29" s="166"/>
      <c r="F29" s="148"/>
    </row>
    <row r="30" spans="1:6" ht="15">
      <c r="A30" s="173" t="s">
        <v>151</v>
      </c>
      <c r="B30" s="160" t="s">
        <v>152</v>
      </c>
      <c r="C30" s="171"/>
      <c r="D30" s="172"/>
      <c r="E30" s="39">
        <v>0</v>
      </c>
      <c r="F30" s="148"/>
    </row>
    <row r="31" spans="1:6" ht="15">
      <c r="A31" s="174"/>
      <c r="B31" s="160" t="s">
        <v>153</v>
      </c>
      <c r="C31" s="171"/>
      <c r="D31" s="172"/>
      <c r="E31" s="39">
        <v>0</v>
      </c>
      <c r="F31" s="148"/>
    </row>
    <row r="32" spans="1:6" ht="15">
      <c r="A32" s="174"/>
      <c r="B32" s="160" t="s">
        <v>154</v>
      </c>
      <c r="C32" s="171"/>
      <c r="D32" s="172"/>
      <c r="E32" s="39">
        <v>0</v>
      </c>
      <c r="F32" s="148"/>
    </row>
    <row r="33" spans="1:6" ht="15">
      <c r="A33" s="174"/>
      <c r="B33" s="160" t="s">
        <v>155</v>
      </c>
      <c r="C33" s="171"/>
      <c r="D33" s="172"/>
      <c r="E33" s="39">
        <v>0</v>
      </c>
      <c r="F33" s="148"/>
    </row>
    <row r="34" spans="1:8" ht="15.75" thickBot="1">
      <c r="A34" s="174"/>
      <c r="B34" s="195" t="s">
        <v>156</v>
      </c>
      <c r="C34" s="197"/>
      <c r="D34" s="196"/>
      <c r="E34" s="39">
        <v>0</v>
      </c>
      <c r="F34" s="148"/>
      <c r="H34" s="42"/>
    </row>
    <row r="35" spans="1:6" ht="15" thickBot="1">
      <c r="A35" s="175"/>
      <c r="B35" s="193" t="s">
        <v>157</v>
      </c>
      <c r="C35" s="155"/>
      <c r="D35" s="194"/>
      <c r="E35" s="45">
        <f>SUM(E30:E34)</f>
        <v>0</v>
      </c>
      <c r="F35" s="148"/>
    </row>
    <row r="36" spans="1:6" ht="15" thickBot="1">
      <c r="A36" s="47"/>
      <c r="B36" s="189" t="s">
        <v>76</v>
      </c>
      <c r="C36" s="189"/>
      <c r="D36" s="189"/>
      <c r="E36" s="41">
        <f>E18+E28+E35</f>
        <v>0</v>
      </c>
      <c r="F36" s="148"/>
    </row>
    <row r="37" spans="1:6" ht="7.5" customHeight="1" thickBot="1">
      <c r="A37" s="154"/>
      <c r="B37" s="155"/>
      <c r="C37" s="155"/>
      <c r="D37" s="155"/>
      <c r="E37" s="156"/>
      <c r="F37" s="148"/>
    </row>
    <row r="38" spans="1:6" ht="15" thickBot="1">
      <c r="A38" s="168" t="s">
        <v>158</v>
      </c>
      <c r="B38" s="169"/>
      <c r="C38" s="169"/>
      <c r="D38" s="169"/>
      <c r="E38" s="170"/>
      <c r="F38" s="148"/>
    </row>
    <row r="39" spans="1:6" ht="14.25">
      <c r="A39" s="133"/>
      <c r="B39" s="134"/>
      <c r="C39" s="134" t="s">
        <v>159</v>
      </c>
      <c r="D39" s="134" t="s">
        <v>160</v>
      </c>
      <c r="E39" s="135"/>
      <c r="F39" s="148"/>
    </row>
    <row r="40" spans="1:6" ht="71.25" thickBot="1">
      <c r="A40" s="183" t="s">
        <v>161</v>
      </c>
      <c r="B40" s="136" t="s">
        <v>188</v>
      </c>
      <c r="C40" s="43">
        <v>0</v>
      </c>
      <c r="D40" s="137">
        <f>100/8.33*C40</f>
        <v>0</v>
      </c>
      <c r="E40" s="40">
        <f>E11*C40</f>
        <v>0</v>
      </c>
      <c r="F40" s="148"/>
    </row>
    <row r="41" spans="1:6" ht="15" thickBot="1">
      <c r="A41" s="183"/>
      <c r="B41" s="160" t="s">
        <v>85</v>
      </c>
      <c r="C41" s="171"/>
      <c r="D41" s="172"/>
      <c r="E41" s="40">
        <f>E40*D25</f>
        <v>0</v>
      </c>
      <c r="F41" s="148"/>
    </row>
    <row r="42" spans="1:6" ht="71.25" thickBot="1">
      <c r="A42" s="183"/>
      <c r="B42" s="136" t="s">
        <v>163</v>
      </c>
      <c r="C42" s="43">
        <v>0</v>
      </c>
      <c r="D42" s="137">
        <f>100/1.94*C42</f>
        <v>0</v>
      </c>
      <c r="E42" s="40">
        <f>E11*C42</f>
        <v>0</v>
      </c>
      <c r="F42" s="148"/>
    </row>
    <row r="43" spans="1:6" ht="15" thickBot="1">
      <c r="A43" s="183"/>
      <c r="B43" s="160" t="s">
        <v>164</v>
      </c>
      <c r="C43" s="160"/>
      <c r="D43" s="160"/>
      <c r="E43" s="40">
        <f>E42*D28</f>
        <v>0</v>
      </c>
      <c r="F43" s="148"/>
    </row>
    <row r="44" spans="1:6" ht="30" customHeight="1" thickBot="1">
      <c r="A44" s="183"/>
      <c r="B44" s="161" t="s">
        <v>165</v>
      </c>
      <c r="C44" s="161"/>
      <c r="D44" s="161"/>
      <c r="E44" s="40">
        <f>E11*D83</f>
        <v>0</v>
      </c>
      <c r="F44" s="148"/>
    </row>
    <row r="45" spans="1:6" ht="15" thickBot="1">
      <c r="A45" s="183"/>
      <c r="B45" s="189" t="s">
        <v>77</v>
      </c>
      <c r="C45" s="189"/>
      <c r="D45" s="189"/>
      <c r="E45" s="41">
        <f>SUM(E40:E44)</f>
        <v>0</v>
      </c>
      <c r="F45" s="148"/>
    </row>
    <row r="46" spans="1:6" ht="7.5" customHeight="1" thickBot="1">
      <c r="A46" s="154"/>
      <c r="B46" s="155"/>
      <c r="C46" s="155"/>
      <c r="D46" s="155"/>
      <c r="E46" s="156"/>
      <c r="F46" s="148"/>
    </row>
    <row r="47" spans="1:6" ht="15" thickBot="1">
      <c r="A47" s="168" t="s">
        <v>166</v>
      </c>
      <c r="B47" s="169"/>
      <c r="C47" s="169"/>
      <c r="D47" s="169"/>
      <c r="E47" s="170"/>
      <c r="F47" s="148"/>
    </row>
    <row r="48" spans="1:6" ht="15.75" thickBot="1">
      <c r="A48" s="183" t="s">
        <v>167</v>
      </c>
      <c r="B48" s="198" t="s">
        <v>168</v>
      </c>
      <c r="C48" s="199"/>
      <c r="D48" s="199"/>
      <c r="E48" s="200"/>
      <c r="F48" s="148"/>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5</v>
      </c>
      <c r="E53" s="40">
        <f>((E11/30)/12)*D53</f>
        <v>0</v>
      </c>
      <c r="F53" s="148"/>
    </row>
    <row r="54" spans="1:6" ht="15" thickBot="1">
      <c r="A54" s="183"/>
      <c r="B54" s="160" t="s">
        <v>174</v>
      </c>
      <c r="C54" s="160"/>
      <c r="D54" s="160"/>
      <c r="E54" s="40">
        <f>(SUM(E49:E53))*D28</f>
        <v>0</v>
      </c>
      <c r="F54" s="148"/>
    </row>
    <row r="55" spans="1:6" ht="15" thickBot="1">
      <c r="A55" s="183"/>
      <c r="B55" s="189" t="s">
        <v>86</v>
      </c>
      <c r="C55" s="189"/>
      <c r="D55" s="189"/>
      <c r="E55" s="41">
        <f>SUM(E49:E54)</f>
        <v>0</v>
      </c>
      <c r="F55" s="148"/>
    </row>
    <row r="56" spans="1:6" ht="7.5" customHeight="1" thickBot="1">
      <c r="A56" s="154"/>
      <c r="B56" s="155"/>
      <c r="C56" s="155"/>
      <c r="D56" s="155"/>
      <c r="E56" s="156"/>
      <c r="F56" s="148"/>
    </row>
    <row r="57" spans="1:6" ht="14.25">
      <c r="A57" s="201" t="s">
        <v>175</v>
      </c>
      <c r="B57" s="202"/>
      <c r="C57" s="202"/>
      <c r="D57" s="202"/>
      <c r="E57" s="203"/>
      <c r="F57" s="148"/>
    </row>
    <row r="58" spans="1:6" ht="14.25">
      <c r="A58" s="173" t="s">
        <v>87</v>
      </c>
      <c r="B58" s="161" t="s">
        <v>95</v>
      </c>
      <c r="C58" s="162"/>
      <c r="D58" s="163"/>
      <c r="E58" s="39">
        <v>0</v>
      </c>
      <c r="F58" s="148"/>
    </row>
    <row r="59" spans="1:6" ht="15" thickBot="1">
      <c r="A59" s="174"/>
      <c r="B59" s="204" t="s">
        <v>218</v>
      </c>
      <c r="C59" s="205"/>
      <c r="D59" s="206"/>
      <c r="E59" s="39">
        <v>0</v>
      </c>
      <c r="F59" s="148"/>
    </row>
    <row r="60" spans="1:6" ht="15" thickBot="1">
      <c r="A60" s="175"/>
      <c r="B60" s="157" t="s">
        <v>93</v>
      </c>
      <c r="C60" s="158"/>
      <c r="D60" s="159"/>
      <c r="E60" s="41">
        <f>SUM(E58:E59)</f>
        <v>0</v>
      </c>
      <c r="F60" s="148"/>
    </row>
    <row r="61" spans="1:6" ht="15" thickBot="1">
      <c r="A61" s="116"/>
      <c r="B61" s="138"/>
      <c r="C61" s="138"/>
      <c r="D61" s="138"/>
      <c r="E61" s="139"/>
      <c r="F61" s="148"/>
    </row>
    <row r="62" spans="1:6" ht="15" thickBot="1">
      <c r="A62" s="190" t="s">
        <v>176</v>
      </c>
      <c r="B62" s="190"/>
      <c r="C62" s="190"/>
      <c r="D62" s="190"/>
      <c r="E62" s="190"/>
      <c r="F62" s="148"/>
    </row>
    <row r="63" spans="1:6" ht="14.25">
      <c r="A63" s="164" t="s">
        <v>177</v>
      </c>
      <c r="B63" s="165"/>
      <c r="C63" s="165"/>
      <c r="D63" s="165"/>
      <c r="E63" s="166"/>
      <c r="F63" s="148"/>
    </row>
    <row r="64" spans="1:6" ht="14.25">
      <c r="A64" s="173" t="s">
        <v>178</v>
      </c>
      <c r="B64" s="160" t="s">
        <v>179</v>
      </c>
      <c r="C64" s="160"/>
      <c r="D64" s="43">
        <v>0</v>
      </c>
      <c r="E64" s="40">
        <f>(E11+E36+E45+E55+E60)*D64</f>
        <v>0</v>
      </c>
      <c r="F64" s="148"/>
    </row>
    <row r="65" spans="1:6" ht="15" thickBot="1">
      <c r="A65" s="174"/>
      <c r="B65" s="167" t="s">
        <v>180</v>
      </c>
      <c r="C65" s="167"/>
      <c r="D65" s="43">
        <v>0</v>
      </c>
      <c r="E65" s="40">
        <f>(E11+E36+E45+E55+E60+E64)*D65</f>
        <v>0</v>
      </c>
      <c r="F65" s="148"/>
    </row>
    <row r="66" spans="1:6" ht="15" thickBot="1">
      <c r="A66" s="175"/>
      <c r="B66" s="193" t="s">
        <v>181</v>
      </c>
      <c r="C66" s="155"/>
      <c r="D66" s="194"/>
      <c r="E66" s="45">
        <f>SUM(E64:E65)</f>
        <v>0</v>
      </c>
      <c r="F66" s="148"/>
    </row>
    <row r="67" spans="1:6" ht="14.25">
      <c r="A67" s="164" t="s">
        <v>182</v>
      </c>
      <c r="B67" s="165"/>
      <c r="C67" s="165"/>
      <c r="D67" s="165"/>
      <c r="E67" s="166"/>
      <c r="F67" s="148"/>
    </row>
    <row r="68" spans="1:6" ht="14.25">
      <c r="A68" s="174" t="s">
        <v>183</v>
      </c>
      <c r="B68" s="160" t="s">
        <v>88</v>
      </c>
      <c r="C68" s="160"/>
      <c r="D68" s="43">
        <v>0</v>
      </c>
      <c r="E68" s="40">
        <f>E76*D68</f>
        <v>0</v>
      </c>
      <c r="F68" s="148"/>
    </row>
    <row r="69" spans="1:6" ht="14.25">
      <c r="A69" s="174"/>
      <c r="B69" s="160" t="s">
        <v>89</v>
      </c>
      <c r="C69" s="160"/>
      <c r="D69" s="43">
        <v>0</v>
      </c>
      <c r="E69" s="40">
        <f>E76*D69</f>
        <v>0</v>
      </c>
      <c r="F69" s="148"/>
    </row>
    <row r="70" spans="1:6" ht="14.25">
      <c r="A70" s="174"/>
      <c r="B70" s="160" t="s">
        <v>90</v>
      </c>
      <c r="C70" s="160"/>
      <c r="D70" s="43">
        <v>0</v>
      </c>
      <c r="E70" s="40">
        <f>E76*D70</f>
        <v>0</v>
      </c>
      <c r="F70" s="148"/>
    </row>
    <row r="71" spans="1:6" ht="15" thickBot="1">
      <c r="A71" s="174"/>
      <c r="B71" s="160" t="s">
        <v>224</v>
      </c>
      <c r="C71" s="160"/>
      <c r="D71" s="43">
        <v>0</v>
      </c>
      <c r="E71" s="40">
        <f>E76*D71</f>
        <v>0</v>
      </c>
      <c r="F71" s="148"/>
    </row>
    <row r="72" spans="1:6" ht="15" thickBot="1">
      <c r="A72" s="174"/>
      <c r="B72" s="207" t="s">
        <v>92</v>
      </c>
      <c r="C72" s="207"/>
      <c r="D72" s="49">
        <f>SUM(D68:D71)</f>
        <v>0</v>
      </c>
      <c r="E72" s="140"/>
      <c r="F72" s="148"/>
    </row>
    <row r="73" spans="1:6" ht="15" thickBot="1">
      <c r="A73" s="175"/>
      <c r="B73" s="193" t="s">
        <v>184</v>
      </c>
      <c r="C73" s="155"/>
      <c r="D73" s="194"/>
      <c r="E73" s="45">
        <f>SUM(E68:E71)</f>
        <v>0</v>
      </c>
      <c r="F73" s="148"/>
    </row>
    <row r="74" spans="1:6" ht="15" thickBot="1">
      <c r="A74" s="117"/>
      <c r="B74" s="189" t="s">
        <v>185</v>
      </c>
      <c r="C74" s="189"/>
      <c r="D74" s="189"/>
      <c r="E74" s="41">
        <f>E66+E73</f>
        <v>0</v>
      </c>
      <c r="F74" s="148"/>
    </row>
    <row r="75" spans="1:6" ht="7.5" customHeight="1" thickBot="1">
      <c r="A75" s="182"/>
      <c r="B75" s="182"/>
      <c r="C75" s="182"/>
      <c r="D75" s="182"/>
      <c r="E75" s="182"/>
      <c r="F75" s="148"/>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49">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204</v>
      </c>
      <c r="D3" s="181"/>
      <c r="E3" s="181"/>
    </row>
    <row r="4" spans="1:5" ht="15.75" customHeight="1">
      <c r="A4" s="180" t="s">
        <v>137</v>
      </c>
      <c r="B4" s="180"/>
      <c r="C4" s="181" t="s">
        <v>205</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139</v>
      </c>
      <c r="C9" s="172"/>
      <c r="D9" s="131">
        <v>0.4</v>
      </c>
      <c r="E9" s="39">
        <v>0</v>
      </c>
      <c r="F9" s="148"/>
    </row>
    <row r="10" spans="1:6" ht="15" thickBot="1">
      <c r="A10" s="183"/>
      <c r="B10" s="186" t="s">
        <v>74</v>
      </c>
      <c r="C10" s="187"/>
      <c r="D10" s="188"/>
      <c r="E10" s="40"/>
      <c r="F10" s="148"/>
    </row>
    <row r="11" spans="1:6" ht="15" thickBot="1">
      <c r="A11" s="183"/>
      <c r="B11" s="189" t="s">
        <v>75</v>
      </c>
      <c r="C11" s="189"/>
      <c r="D11" s="189"/>
      <c r="E11" s="41">
        <f>(SUM(E8:E10))</f>
        <v>0</v>
      </c>
      <c r="F11" s="148"/>
    </row>
    <row r="12" spans="1:6" ht="7.5" customHeight="1" thickBot="1">
      <c r="A12" s="154"/>
      <c r="B12" s="155"/>
      <c r="C12" s="155"/>
      <c r="D12" s="155"/>
      <c r="E12" s="156"/>
      <c r="F12" s="148"/>
    </row>
    <row r="13" spans="1:6" ht="15" thickBot="1">
      <c r="A13" s="168" t="s">
        <v>140</v>
      </c>
      <c r="B13" s="169"/>
      <c r="C13" s="169"/>
      <c r="D13" s="169"/>
      <c r="E13" s="170"/>
      <c r="F13" s="148"/>
    </row>
    <row r="14" spans="1:6" ht="14.25">
      <c r="A14" s="164" t="s">
        <v>141</v>
      </c>
      <c r="B14" s="165"/>
      <c r="C14" s="165"/>
      <c r="D14" s="165"/>
      <c r="E14" s="166"/>
      <c r="F14" s="148"/>
    </row>
    <row r="15" spans="1:6" ht="14.25">
      <c r="A15" s="173" t="s">
        <v>142</v>
      </c>
      <c r="B15" s="160" t="s">
        <v>102</v>
      </c>
      <c r="C15" s="172"/>
      <c r="D15" s="43">
        <v>0</v>
      </c>
      <c r="E15" s="40">
        <f>E11*D15</f>
        <v>0</v>
      </c>
      <c r="F15" s="148"/>
    </row>
    <row r="16" spans="1:6" ht="15">
      <c r="A16" s="174"/>
      <c r="B16" s="160" t="s">
        <v>143</v>
      </c>
      <c r="C16" s="172"/>
      <c r="D16" s="132">
        <f>D82</f>
        <v>0.121</v>
      </c>
      <c r="E16" s="40">
        <f>E8*D16</f>
        <v>0</v>
      </c>
      <c r="F16" s="148"/>
    </row>
    <row r="17" spans="1:6" ht="44.25" customHeight="1" thickBot="1">
      <c r="A17" s="174"/>
      <c r="B17" s="191" t="s">
        <v>144</v>
      </c>
      <c r="C17" s="192"/>
      <c r="D17" s="132">
        <f>A84+A85+A86</f>
        <v>0</v>
      </c>
      <c r="E17" s="40">
        <f>E11*D17</f>
        <v>0</v>
      </c>
      <c r="F17" s="148"/>
    </row>
    <row r="18" spans="1:6" ht="15" thickBot="1">
      <c r="A18" s="175"/>
      <c r="B18" s="193" t="s">
        <v>145</v>
      </c>
      <c r="C18" s="155"/>
      <c r="D18" s="194"/>
      <c r="E18" s="45">
        <f>SUM(E15:E17)</f>
        <v>0</v>
      </c>
      <c r="F18" s="148"/>
    </row>
    <row r="19" spans="1:6" ht="14.25">
      <c r="A19" s="164" t="s">
        <v>146</v>
      </c>
      <c r="B19" s="165"/>
      <c r="C19" s="165"/>
      <c r="D19" s="165"/>
      <c r="E19" s="166"/>
      <c r="F19" s="148"/>
    </row>
    <row r="20" spans="1:6" ht="14.25">
      <c r="A20" s="173" t="s">
        <v>147</v>
      </c>
      <c r="B20" s="160" t="s">
        <v>78</v>
      </c>
      <c r="C20" s="172"/>
      <c r="D20" s="43">
        <v>0</v>
      </c>
      <c r="E20" s="40">
        <f>E11*D20</f>
        <v>0</v>
      </c>
      <c r="F20" s="148"/>
    </row>
    <row r="21" spans="1:6" ht="14.25">
      <c r="A21" s="174"/>
      <c r="B21" s="160" t="s">
        <v>79</v>
      </c>
      <c r="C21" s="172"/>
      <c r="D21" s="43">
        <v>0</v>
      </c>
      <c r="E21" s="40">
        <f>E11*D21</f>
        <v>0</v>
      </c>
      <c r="F21" s="148"/>
    </row>
    <row r="22" spans="1:6" ht="14.25">
      <c r="A22" s="174"/>
      <c r="B22" s="160" t="s">
        <v>80</v>
      </c>
      <c r="C22" s="172"/>
      <c r="D22" s="43">
        <v>0</v>
      </c>
      <c r="E22" s="40">
        <f>E11*D22</f>
        <v>0</v>
      </c>
      <c r="F22" s="148"/>
    </row>
    <row r="23" spans="1:6" ht="14.25">
      <c r="A23" s="174"/>
      <c r="B23" s="160" t="s">
        <v>81</v>
      </c>
      <c r="C23" s="172"/>
      <c r="D23" s="43">
        <v>0</v>
      </c>
      <c r="E23" s="40">
        <f>E11*D23</f>
        <v>0</v>
      </c>
      <c r="F23" s="148"/>
    </row>
    <row r="24" spans="1:6" ht="14.25">
      <c r="A24" s="174"/>
      <c r="B24" s="160" t="s">
        <v>82</v>
      </c>
      <c r="C24" s="172"/>
      <c r="D24" s="43">
        <v>0</v>
      </c>
      <c r="E24" s="40">
        <f>E11*D24</f>
        <v>0</v>
      </c>
      <c r="F24" s="148"/>
    </row>
    <row r="25" spans="1:6" ht="14.25">
      <c r="A25" s="174"/>
      <c r="B25" s="160" t="s">
        <v>83</v>
      </c>
      <c r="C25" s="172"/>
      <c r="D25" s="43">
        <v>0</v>
      </c>
      <c r="E25" s="40">
        <f>E11*D25</f>
        <v>0</v>
      </c>
      <c r="F25" s="148"/>
    </row>
    <row r="26" spans="1:6" ht="14.25">
      <c r="A26" s="174"/>
      <c r="B26" s="160" t="s">
        <v>148</v>
      </c>
      <c r="C26" s="172"/>
      <c r="D26" s="43">
        <v>0</v>
      </c>
      <c r="E26" s="40">
        <f>E11*D26</f>
        <v>0</v>
      </c>
      <c r="F26" s="148"/>
    </row>
    <row r="27" spans="1:6" ht="15" thickBot="1">
      <c r="A27" s="174"/>
      <c r="B27" s="195" t="s">
        <v>84</v>
      </c>
      <c r="C27" s="196"/>
      <c r="D27" s="43">
        <v>0</v>
      </c>
      <c r="E27" s="40">
        <f>E11*D27</f>
        <v>0</v>
      </c>
      <c r="F27" s="148"/>
    </row>
    <row r="28" spans="1:6" ht="15" thickBot="1">
      <c r="A28" s="175"/>
      <c r="B28" s="193" t="s">
        <v>149</v>
      </c>
      <c r="C28" s="194"/>
      <c r="D28" s="44">
        <f>SUM(D20:D27)</f>
        <v>0</v>
      </c>
      <c r="E28" s="45">
        <f>SUM(E20:E27)</f>
        <v>0</v>
      </c>
      <c r="F28" s="148"/>
    </row>
    <row r="29" spans="1:6" ht="14.25">
      <c r="A29" s="164" t="s">
        <v>150</v>
      </c>
      <c r="B29" s="165"/>
      <c r="C29" s="165"/>
      <c r="D29" s="165"/>
      <c r="E29" s="166"/>
      <c r="F29" s="148"/>
    </row>
    <row r="30" spans="1:6" ht="15">
      <c r="A30" s="173" t="s">
        <v>151</v>
      </c>
      <c r="B30" s="160" t="s">
        <v>152</v>
      </c>
      <c r="C30" s="171"/>
      <c r="D30" s="172"/>
      <c r="E30" s="39">
        <v>0</v>
      </c>
      <c r="F30" s="148"/>
    </row>
    <row r="31" spans="1:6" ht="15">
      <c r="A31" s="174"/>
      <c r="B31" s="160" t="s">
        <v>153</v>
      </c>
      <c r="C31" s="171"/>
      <c r="D31" s="172"/>
      <c r="E31" s="39">
        <v>0</v>
      </c>
      <c r="F31" s="148"/>
    </row>
    <row r="32" spans="1:6" ht="15">
      <c r="A32" s="174"/>
      <c r="B32" s="160" t="s">
        <v>154</v>
      </c>
      <c r="C32" s="171"/>
      <c r="D32" s="172"/>
      <c r="E32" s="39">
        <v>0</v>
      </c>
      <c r="F32" s="148"/>
    </row>
    <row r="33" spans="1:6" ht="15">
      <c r="A33" s="174"/>
      <c r="B33" s="160" t="s">
        <v>155</v>
      </c>
      <c r="C33" s="171"/>
      <c r="D33" s="172"/>
      <c r="E33" s="39">
        <v>0</v>
      </c>
      <c r="F33" s="148"/>
    </row>
    <row r="34" spans="1:8" ht="15.75" thickBot="1">
      <c r="A34" s="174"/>
      <c r="B34" s="195" t="s">
        <v>156</v>
      </c>
      <c r="C34" s="197"/>
      <c r="D34" s="196"/>
      <c r="E34" s="39">
        <v>0</v>
      </c>
      <c r="F34" s="148"/>
      <c r="H34" s="42"/>
    </row>
    <row r="35" spans="1:6" ht="15" thickBot="1">
      <c r="A35" s="175"/>
      <c r="B35" s="193" t="s">
        <v>157</v>
      </c>
      <c r="C35" s="155"/>
      <c r="D35" s="194"/>
      <c r="E35" s="45">
        <f>SUM(E30:E34)</f>
        <v>0</v>
      </c>
      <c r="F35" s="148"/>
    </row>
    <row r="36" spans="1:6" ht="15" thickBot="1">
      <c r="A36" s="47"/>
      <c r="B36" s="189" t="s">
        <v>76</v>
      </c>
      <c r="C36" s="189"/>
      <c r="D36" s="189"/>
      <c r="E36" s="41">
        <f>E18+E28+E35</f>
        <v>0</v>
      </c>
      <c r="F36" s="148"/>
    </row>
    <row r="37" spans="1:6" ht="7.5" customHeight="1" thickBot="1">
      <c r="A37" s="154"/>
      <c r="B37" s="155"/>
      <c r="C37" s="155"/>
      <c r="D37" s="155"/>
      <c r="E37" s="156"/>
      <c r="F37" s="148"/>
    </row>
    <row r="38" spans="1:6" ht="15" thickBot="1">
      <c r="A38" s="168" t="s">
        <v>158</v>
      </c>
      <c r="B38" s="169"/>
      <c r="C38" s="169"/>
      <c r="D38" s="169"/>
      <c r="E38" s="170"/>
      <c r="F38" s="148"/>
    </row>
    <row r="39" spans="1:6" ht="14.25">
      <c r="A39" s="133"/>
      <c r="B39" s="134"/>
      <c r="C39" s="134" t="s">
        <v>159</v>
      </c>
      <c r="D39" s="134" t="s">
        <v>160</v>
      </c>
      <c r="E39" s="135"/>
      <c r="F39" s="148"/>
    </row>
    <row r="40" spans="1:6" ht="71.25" thickBot="1">
      <c r="A40" s="183" t="s">
        <v>161</v>
      </c>
      <c r="B40" s="136" t="s">
        <v>188</v>
      </c>
      <c r="C40" s="43">
        <v>0</v>
      </c>
      <c r="D40" s="137">
        <f>100/8.33*C40</f>
        <v>0</v>
      </c>
      <c r="E40" s="40">
        <f>E11*C40</f>
        <v>0</v>
      </c>
      <c r="F40" s="148"/>
    </row>
    <row r="41" spans="1:6" ht="15" thickBot="1">
      <c r="A41" s="183"/>
      <c r="B41" s="160" t="s">
        <v>85</v>
      </c>
      <c r="C41" s="171"/>
      <c r="D41" s="172"/>
      <c r="E41" s="40">
        <f>E40*D25</f>
        <v>0</v>
      </c>
      <c r="F41" s="148"/>
    </row>
    <row r="42" spans="1:6" ht="71.25" thickBot="1">
      <c r="A42" s="183"/>
      <c r="B42" s="136" t="s">
        <v>163</v>
      </c>
      <c r="C42" s="43">
        <v>0</v>
      </c>
      <c r="D42" s="137">
        <f>100/1.94*C42</f>
        <v>0</v>
      </c>
      <c r="E42" s="40">
        <f>E11*C42</f>
        <v>0</v>
      </c>
      <c r="F42" s="148"/>
    </row>
    <row r="43" spans="1:6" ht="15" thickBot="1">
      <c r="A43" s="183"/>
      <c r="B43" s="160" t="s">
        <v>164</v>
      </c>
      <c r="C43" s="160"/>
      <c r="D43" s="160"/>
      <c r="E43" s="40">
        <f>E42*D28</f>
        <v>0</v>
      </c>
      <c r="F43" s="148"/>
    </row>
    <row r="44" spans="1:6" ht="30" customHeight="1" thickBot="1">
      <c r="A44" s="183"/>
      <c r="B44" s="161" t="s">
        <v>165</v>
      </c>
      <c r="C44" s="161"/>
      <c r="D44" s="161"/>
      <c r="E44" s="40">
        <f>E11*D83</f>
        <v>0</v>
      </c>
      <c r="F44" s="148"/>
    </row>
    <row r="45" spans="1:6" ht="15" thickBot="1">
      <c r="A45" s="183"/>
      <c r="B45" s="189" t="s">
        <v>77</v>
      </c>
      <c r="C45" s="189"/>
      <c r="D45" s="189"/>
      <c r="E45" s="41">
        <f>SUM(E40:E44)</f>
        <v>0</v>
      </c>
      <c r="F45" s="148"/>
    </row>
    <row r="46" spans="1:6" ht="7.5" customHeight="1" thickBot="1">
      <c r="A46" s="154"/>
      <c r="B46" s="155"/>
      <c r="C46" s="155"/>
      <c r="D46" s="155"/>
      <c r="E46" s="156"/>
      <c r="F46" s="148"/>
    </row>
    <row r="47" spans="1:6" ht="15" thickBot="1">
      <c r="A47" s="168" t="s">
        <v>166</v>
      </c>
      <c r="B47" s="169"/>
      <c r="C47" s="169"/>
      <c r="D47" s="169"/>
      <c r="E47" s="170"/>
      <c r="F47" s="148"/>
    </row>
    <row r="48" spans="1:6" ht="15.75" thickBot="1">
      <c r="A48" s="183" t="s">
        <v>167</v>
      </c>
      <c r="B48" s="198" t="s">
        <v>168</v>
      </c>
      <c r="C48" s="199"/>
      <c r="D48" s="199"/>
      <c r="E48" s="200"/>
      <c r="F48" s="148"/>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6" ht="15" thickBot="1">
      <c r="A54" s="183"/>
      <c r="B54" s="160" t="s">
        <v>174</v>
      </c>
      <c r="C54" s="160"/>
      <c r="D54" s="160"/>
      <c r="E54" s="40">
        <f>(SUM(E49:E53))*D28</f>
        <v>0</v>
      </c>
      <c r="F54" s="148"/>
    </row>
    <row r="55" spans="1:6" ht="15" thickBot="1">
      <c r="A55" s="183"/>
      <c r="B55" s="189" t="s">
        <v>86</v>
      </c>
      <c r="C55" s="189"/>
      <c r="D55" s="189"/>
      <c r="E55" s="41">
        <f>SUM(E49:E54)</f>
        <v>0</v>
      </c>
      <c r="F55" s="148"/>
    </row>
    <row r="56" spans="1:6" ht="7.5" customHeight="1" thickBot="1">
      <c r="A56" s="154"/>
      <c r="B56" s="155"/>
      <c r="C56" s="155"/>
      <c r="D56" s="155"/>
      <c r="E56" s="156"/>
      <c r="F56" s="148"/>
    </row>
    <row r="57" spans="1:6" ht="14.25">
      <c r="A57" s="201" t="s">
        <v>175</v>
      </c>
      <c r="B57" s="202"/>
      <c r="C57" s="202"/>
      <c r="D57" s="202"/>
      <c r="E57" s="203"/>
      <c r="F57" s="148"/>
    </row>
    <row r="58" spans="1:6" ht="14.25">
      <c r="A58" s="173" t="s">
        <v>87</v>
      </c>
      <c r="B58" s="161" t="s">
        <v>95</v>
      </c>
      <c r="C58" s="162"/>
      <c r="D58" s="163"/>
      <c r="E58" s="39">
        <v>0</v>
      </c>
      <c r="F58" s="148"/>
    </row>
    <row r="59" spans="1:6" ht="15" thickBot="1">
      <c r="A59" s="174"/>
      <c r="B59" s="204" t="s">
        <v>218</v>
      </c>
      <c r="C59" s="205"/>
      <c r="D59" s="206"/>
      <c r="E59" s="39">
        <v>0</v>
      </c>
      <c r="F59" s="148"/>
    </row>
    <row r="60" spans="1:6" ht="15" thickBot="1">
      <c r="A60" s="175"/>
      <c r="B60" s="157" t="s">
        <v>93</v>
      </c>
      <c r="C60" s="158"/>
      <c r="D60" s="159"/>
      <c r="E60" s="41">
        <f>SUM(E58:E59)</f>
        <v>0</v>
      </c>
      <c r="F60" s="148"/>
    </row>
    <row r="61" spans="1:6" ht="15" thickBot="1">
      <c r="A61" s="116"/>
      <c r="B61" s="138"/>
      <c r="C61" s="138"/>
      <c r="D61" s="138"/>
      <c r="E61" s="139"/>
      <c r="F61" s="148"/>
    </row>
    <row r="62" spans="1:6" ht="15" thickBot="1">
      <c r="A62" s="190" t="s">
        <v>176</v>
      </c>
      <c r="B62" s="190"/>
      <c r="C62" s="190"/>
      <c r="D62" s="190"/>
      <c r="E62" s="190"/>
      <c r="F62" s="148"/>
    </row>
    <row r="63" spans="1:6" ht="14.25">
      <c r="A63" s="164" t="s">
        <v>177</v>
      </c>
      <c r="B63" s="165"/>
      <c r="C63" s="165"/>
      <c r="D63" s="165"/>
      <c r="E63" s="166"/>
      <c r="F63" s="148"/>
    </row>
    <row r="64" spans="1:6" ht="14.25">
      <c r="A64" s="173" t="s">
        <v>178</v>
      </c>
      <c r="B64" s="160" t="s">
        <v>179</v>
      </c>
      <c r="C64" s="160"/>
      <c r="D64" s="43">
        <v>0</v>
      </c>
      <c r="E64" s="40">
        <f>(E11+E36+E45+E55+E60)*D64</f>
        <v>0</v>
      </c>
      <c r="F64" s="148"/>
    </row>
    <row r="65" spans="1:6" ht="15" thickBot="1">
      <c r="A65" s="174"/>
      <c r="B65" s="167" t="s">
        <v>180</v>
      </c>
      <c r="C65" s="167"/>
      <c r="D65" s="43">
        <v>0</v>
      </c>
      <c r="E65" s="40">
        <f>(E11+E36+E45+E55+E60+E64)*D65</f>
        <v>0</v>
      </c>
      <c r="F65" s="148"/>
    </row>
    <row r="66" spans="1:6" ht="15" thickBot="1">
      <c r="A66" s="175"/>
      <c r="B66" s="193" t="s">
        <v>181</v>
      </c>
      <c r="C66" s="155"/>
      <c r="D66" s="194"/>
      <c r="E66" s="45">
        <f>SUM(E64:E65)</f>
        <v>0</v>
      </c>
      <c r="F66" s="148"/>
    </row>
    <row r="67" spans="1:6" ht="14.25">
      <c r="A67" s="164" t="s">
        <v>182</v>
      </c>
      <c r="B67" s="165"/>
      <c r="C67" s="165"/>
      <c r="D67" s="165"/>
      <c r="E67" s="166"/>
      <c r="F67" s="148"/>
    </row>
    <row r="68" spans="1:6" ht="14.25">
      <c r="A68" s="174" t="s">
        <v>183</v>
      </c>
      <c r="B68" s="160" t="s">
        <v>88</v>
      </c>
      <c r="C68" s="160"/>
      <c r="D68" s="43">
        <v>0</v>
      </c>
      <c r="E68" s="40">
        <f>E76*D68</f>
        <v>0</v>
      </c>
      <c r="F68" s="148"/>
    </row>
    <row r="69" spans="1:6" ht="14.25">
      <c r="A69" s="174"/>
      <c r="B69" s="160" t="s">
        <v>89</v>
      </c>
      <c r="C69" s="160"/>
      <c r="D69" s="43">
        <v>0</v>
      </c>
      <c r="E69" s="40">
        <f>E76*D69</f>
        <v>0</v>
      </c>
      <c r="F69" s="148"/>
    </row>
    <row r="70" spans="1:6" ht="14.25">
      <c r="A70" s="174"/>
      <c r="B70" s="160" t="s">
        <v>90</v>
      </c>
      <c r="C70" s="160"/>
      <c r="D70" s="43">
        <v>0</v>
      </c>
      <c r="E70" s="40">
        <f>E76*D70</f>
        <v>0</v>
      </c>
      <c r="F70" s="148"/>
    </row>
    <row r="71" spans="1:6" ht="15" thickBot="1">
      <c r="A71" s="174"/>
      <c r="B71" s="160" t="s">
        <v>224</v>
      </c>
      <c r="C71" s="160"/>
      <c r="D71" s="43">
        <v>0</v>
      </c>
      <c r="E71" s="40">
        <f>E76*D71</f>
        <v>0</v>
      </c>
      <c r="F71" s="148"/>
    </row>
    <row r="72" spans="1:6" ht="15" thickBot="1">
      <c r="A72" s="174"/>
      <c r="B72" s="207" t="s">
        <v>92</v>
      </c>
      <c r="C72" s="207"/>
      <c r="D72" s="49">
        <f>SUM(D68:D71)</f>
        <v>0</v>
      </c>
      <c r="E72" s="140"/>
      <c r="F72" s="148"/>
    </row>
    <row r="73" spans="1:6" ht="15" thickBot="1">
      <c r="A73" s="175"/>
      <c r="B73" s="193" t="s">
        <v>184</v>
      </c>
      <c r="C73" s="155"/>
      <c r="D73" s="194"/>
      <c r="E73" s="45">
        <f>SUM(E68:E71)</f>
        <v>0</v>
      </c>
      <c r="F73" s="148"/>
    </row>
    <row r="74" spans="1:6" ht="15" thickBot="1">
      <c r="A74" s="117"/>
      <c r="B74" s="189" t="s">
        <v>185</v>
      </c>
      <c r="C74" s="189"/>
      <c r="D74" s="189"/>
      <c r="E74" s="41">
        <f>E66+E73</f>
        <v>0</v>
      </c>
      <c r="F74" s="148"/>
    </row>
    <row r="75" spans="1:6" ht="7.5" customHeight="1" thickBot="1">
      <c r="A75" s="182"/>
      <c r="B75" s="182"/>
      <c r="C75" s="182"/>
      <c r="D75" s="182"/>
      <c r="E75" s="182"/>
      <c r="F75" s="148"/>
    </row>
    <row r="76" spans="1:6" ht="16.5" thickBot="1">
      <c r="A76" s="214" t="s">
        <v>186</v>
      </c>
      <c r="B76" s="214"/>
      <c r="C76" s="214"/>
      <c r="D76" s="214"/>
      <c r="E76" s="51">
        <f>ROUND((E11+E36+E45+E55+E60+E66)/(1-(D72)),2)</f>
        <v>0</v>
      </c>
      <c r="F76" s="148"/>
    </row>
    <row r="77" spans="1:6" ht="26.25" customHeight="1">
      <c r="A77" s="215" t="s">
        <v>94</v>
      </c>
      <c r="B77" s="215"/>
      <c r="C77" s="215"/>
      <c r="D77" s="215"/>
      <c r="E77" s="215"/>
      <c r="F77" s="148"/>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D5"/>
    </sheetView>
  </sheetViews>
  <sheetFormatPr defaultColWidth="10.296875" defaultRowHeight="14.25"/>
  <cols>
    <col min="1" max="1" width="53.19921875" style="37" customWidth="1"/>
    <col min="2" max="2" width="24.69921875" style="37" customWidth="1"/>
    <col min="3" max="3" width="25.5" style="37" customWidth="1"/>
    <col min="4" max="4" width="11.5" style="37" customWidth="1"/>
    <col min="5" max="16384" width="10.19921875" style="37" customWidth="1"/>
  </cols>
  <sheetData>
    <row r="1" spans="1:4" ht="14.25">
      <c r="A1" s="224"/>
      <c r="B1" s="224"/>
      <c r="C1" s="224"/>
      <c r="D1" s="224"/>
    </row>
    <row r="2" spans="1:4" ht="14.25">
      <c r="A2" s="224"/>
      <c r="B2" s="224"/>
      <c r="C2" s="224"/>
      <c r="D2" s="224"/>
    </row>
    <row r="3" spans="1:4" ht="14.25">
      <c r="A3" s="224"/>
      <c r="B3" s="224"/>
      <c r="C3" s="224"/>
      <c r="D3" s="224"/>
    </row>
    <row r="4" spans="1:4" ht="14.25">
      <c r="A4" s="224"/>
      <c r="B4" s="224"/>
      <c r="C4" s="224"/>
      <c r="D4" s="224"/>
    </row>
    <row r="5" spans="1:4" ht="26.25" customHeight="1">
      <c r="A5" s="224"/>
      <c r="B5" s="224"/>
      <c r="C5" s="224"/>
      <c r="D5" s="224"/>
    </row>
    <row r="6" spans="1:4" ht="14.25">
      <c r="A6" s="223" t="s">
        <v>70</v>
      </c>
      <c r="B6" s="223"/>
      <c r="C6" s="223"/>
      <c r="D6" s="223"/>
    </row>
    <row r="7" spans="1:4" ht="7.5" customHeight="1" thickBot="1">
      <c r="A7" s="224"/>
      <c r="B7" s="224"/>
      <c r="C7" s="224"/>
      <c r="D7" s="224"/>
    </row>
    <row r="8" spans="1:4" ht="16.5" thickBot="1">
      <c r="A8" s="229" t="s">
        <v>116</v>
      </c>
      <c r="B8" s="230"/>
      <c r="C8" s="230"/>
      <c r="D8" s="231"/>
    </row>
    <row r="9" spans="1:4" ht="7.5" customHeight="1" thickBot="1">
      <c r="A9" s="225"/>
      <c r="B9" s="225"/>
      <c r="C9" s="225"/>
      <c r="D9" s="225"/>
    </row>
    <row r="10" spans="1:4" ht="13.5" customHeight="1" thickBot="1">
      <c r="A10" s="226"/>
      <c r="B10" s="226"/>
      <c r="C10" s="226"/>
      <c r="D10" s="111" t="s">
        <v>72</v>
      </c>
    </row>
    <row r="11" spans="1:4" ht="15" thickBot="1">
      <c r="A11" s="227" t="s">
        <v>116</v>
      </c>
      <c r="B11" s="228"/>
      <c r="C11" s="228"/>
      <c r="D11" s="112">
        <v>0</v>
      </c>
    </row>
    <row r="12" spans="1:4" ht="7.5" customHeight="1">
      <c r="A12" s="225"/>
      <c r="B12" s="225"/>
      <c r="C12" s="225"/>
      <c r="D12" s="225"/>
    </row>
    <row r="13" spans="1:4" ht="9" customHeight="1" thickBot="1">
      <c r="A13" s="182"/>
      <c r="B13" s="182"/>
      <c r="C13" s="182"/>
      <c r="D13" s="182"/>
    </row>
    <row r="14" spans="1:4" ht="14.25">
      <c r="A14" s="190" t="s">
        <v>117</v>
      </c>
      <c r="B14" s="190"/>
      <c r="C14" s="190"/>
      <c r="D14" s="190"/>
    </row>
    <row r="15" spans="1:7" ht="14.25">
      <c r="A15" s="160" t="s">
        <v>88</v>
      </c>
      <c r="B15" s="160"/>
      <c r="C15" s="113">
        <v>0</v>
      </c>
      <c r="D15" s="40">
        <f>D11*C15</f>
        <v>0</v>
      </c>
      <c r="E15" s="148"/>
      <c r="G15" s="114"/>
    </row>
    <row r="16" spans="1:5" ht="14.25">
      <c r="A16" s="160" t="s">
        <v>89</v>
      </c>
      <c r="B16" s="160"/>
      <c r="C16" s="113">
        <v>0</v>
      </c>
      <c r="D16" s="40">
        <f>D11*C16</f>
        <v>0</v>
      </c>
      <c r="E16" s="148"/>
    </row>
    <row r="17" spans="1:5" ht="15" thickBot="1">
      <c r="A17" s="160" t="s">
        <v>90</v>
      </c>
      <c r="B17" s="160"/>
      <c r="C17" s="113">
        <v>0</v>
      </c>
      <c r="D17" s="40">
        <f>D11*C17</f>
        <v>0</v>
      </c>
      <c r="E17" s="148"/>
    </row>
    <row r="18" spans="1:5" ht="15.75" thickBot="1">
      <c r="A18" s="160" t="s">
        <v>91</v>
      </c>
      <c r="B18" s="160"/>
      <c r="C18" s="113">
        <v>0</v>
      </c>
      <c r="D18" s="48">
        <f>IF(ISERR(C18*D11),0,C18*D11)</f>
        <v>0</v>
      </c>
      <c r="E18" s="148"/>
    </row>
    <row r="19" spans="1:5" ht="15" thickBot="1">
      <c r="A19" s="207" t="s">
        <v>92</v>
      </c>
      <c r="B19" s="207"/>
      <c r="C19" s="49">
        <f>SUM(C15:C18)</f>
        <v>0</v>
      </c>
      <c r="D19" s="50"/>
      <c r="E19" s="148"/>
    </row>
    <row r="20" spans="1:4" ht="15" thickBot="1">
      <c r="A20" s="189" t="s">
        <v>118</v>
      </c>
      <c r="B20" s="189"/>
      <c r="C20" s="189"/>
      <c r="D20" s="41">
        <f>D15+D16+D17+D18</f>
        <v>0</v>
      </c>
    </row>
    <row r="21" spans="1:4" ht="7.5" customHeight="1" thickBot="1">
      <c r="A21" s="182"/>
      <c r="B21" s="182"/>
      <c r="C21" s="182"/>
      <c r="D21" s="182"/>
    </row>
    <row r="22" spans="1:4" ht="16.5" thickBot="1">
      <c r="A22" s="214" t="s">
        <v>120</v>
      </c>
      <c r="B22" s="214"/>
      <c r="C22" s="214"/>
      <c r="D22" s="51">
        <f>D11+D20</f>
        <v>0</v>
      </c>
    </row>
    <row r="23" spans="1:4" ht="26.25" customHeight="1">
      <c r="A23" s="215" t="s">
        <v>119</v>
      </c>
      <c r="B23" s="215"/>
      <c r="C23" s="215"/>
      <c r="D23" s="215"/>
    </row>
    <row r="24" spans="1:4" ht="42.75" customHeight="1">
      <c r="A24" s="222" t="s">
        <v>121</v>
      </c>
      <c r="B24" s="215"/>
      <c r="C24" s="215"/>
      <c r="D24" s="215"/>
    </row>
  </sheetData>
  <sheetProtection/>
  <mergeCells count="20">
    <mergeCell ref="A19:B19"/>
    <mergeCell ref="A16:B16"/>
    <mergeCell ref="A6:D6"/>
    <mergeCell ref="A1:D5"/>
    <mergeCell ref="A7:D7"/>
    <mergeCell ref="A9:D9"/>
    <mergeCell ref="A12:D12"/>
    <mergeCell ref="A10:C10"/>
    <mergeCell ref="A11:C11"/>
    <mergeCell ref="A8:D8"/>
    <mergeCell ref="A24:D24"/>
    <mergeCell ref="A20:C20"/>
    <mergeCell ref="A21:D21"/>
    <mergeCell ref="A22:C22"/>
    <mergeCell ref="A23:D23"/>
    <mergeCell ref="A13:D13"/>
    <mergeCell ref="A17:B17"/>
    <mergeCell ref="A18:B18"/>
    <mergeCell ref="A14:D14"/>
    <mergeCell ref="A15:B15"/>
  </mergeCells>
  <printOptions/>
  <pageMargins left="0.511811024" right="0.511811024" top="0.787401575" bottom="0.787401575" header="0.31496062" footer="0.31496062"/>
  <pageSetup fitToHeight="1" fitToWidth="1"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48"/>
  <sheetViews>
    <sheetView zoomScalePageLayoutView="0" workbookViewId="0" topLeftCell="L10">
      <selection activeCell="Z14" sqref="Z14"/>
    </sheetView>
  </sheetViews>
  <sheetFormatPr defaultColWidth="8.3984375" defaultRowHeight="14.25"/>
  <cols>
    <col min="1" max="1" width="24.8984375" style="0" customWidth="1"/>
    <col min="2" max="2" width="10.5" style="0" customWidth="1"/>
    <col min="3" max="3" width="12.3984375" style="0" customWidth="1"/>
    <col min="4" max="4" width="11.8984375" style="0" customWidth="1"/>
    <col min="5" max="5" width="13.5" style="0" customWidth="1"/>
    <col min="6" max="6" width="9.69921875" style="0" customWidth="1"/>
    <col min="7" max="7" width="5.3984375" style="0" customWidth="1"/>
    <col min="8" max="8" width="24.59765625" style="0" customWidth="1"/>
    <col min="9" max="9" width="8.19921875" style="0" customWidth="1"/>
    <col min="10" max="10" width="9.09765625" style="0" customWidth="1"/>
    <col min="11" max="11" width="11.5" style="0" customWidth="1"/>
    <col min="12" max="12" width="11" style="0" customWidth="1"/>
    <col min="13" max="13" width="11.19921875" style="0" customWidth="1"/>
    <col min="14" max="14" width="13.19921875" style="0" customWidth="1"/>
    <col min="15" max="15" width="17.09765625" style="0" bestFit="1" customWidth="1"/>
    <col min="16" max="16" width="2.19921875" style="0" customWidth="1"/>
    <col min="17" max="17" width="2.8984375" style="0" customWidth="1"/>
    <col min="18" max="18" width="23.09765625" style="0" bestFit="1" customWidth="1"/>
    <col min="19" max="19" width="12.3984375" style="0" bestFit="1" customWidth="1"/>
    <col min="20" max="20" width="12.3984375" style="0" customWidth="1"/>
    <col min="21" max="21" width="8.8984375" style="0" customWidth="1"/>
    <col min="22" max="22" width="12.59765625" style="0" customWidth="1"/>
    <col min="23" max="23" width="12.3984375" style="0" customWidth="1"/>
    <col min="24" max="24" width="8.8984375" style="0" customWidth="1"/>
    <col min="25" max="25" width="10.5" style="0" customWidth="1"/>
    <col min="26" max="26" width="12.3984375" style="0" customWidth="1"/>
    <col min="27" max="27" width="9.8984375" style="0" bestFit="1" customWidth="1"/>
    <col min="28" max="28" width="10.09765625" style="0" bestFit="1" customWidth="1"/>
    <col min="29" max="29" width="14.19921875" style="0" bestFit="1" customWidth="1"/>
  </cols>
  <sheetData>
    <row r="1" spans="1:29" ht="14.25">
      <c r="A1" s="235"/>
      <c r="B1" s="235"/>
      <c r="C1" s="235"/>
      <c r="D1" s="235"/>
      <c r="E1" s="235"/>
      <c r="F1" s="235"/>
      <c r="H1" s="235"/>
      <c r="I1" s="235"/>
      <c r="J1" s="235"/>
      <c r="K1" s="235"/>
      <c r="L1" s="235"/>
      <c r="M1" s="235"/>
      <c r="N1" s="235"/>
      <c r="O1" s="235"/>
      <c r="R1" s="235"/>
      <c r="S1" s="235"/>
      <c r="T1" s="235"/>
      <c r="U1" s="235"/>
      <c r="V1" s="235"/>
      <c r="W1" s="235"/>
      <c r="X1" s="235"/>
      <c r="Y1" s="235"/>
      <c r="Z1" s="235"/>
      <c r="AA1" s="235"/>
      <c r="AB1" s="235"/>
      <c r="AC1" s="235"/>
    </row>
    <row r="2" spans="1:29" ht="14.25">
      <c r="A2" s="235"/>
      <c r="B2" s="235"/>
      <c r="C2" s="235"/>
      <c r="D2" s="235"/>
      <c r="E2" s="235"/>
      <c r="F2" s="235"/>
      <c r="H2" s="235"/>
      <c r="I2" s="235"/>
      <c r="J2" s="235"/>
      <c r="K2" s="235"/>
      <c r="L2" s="235"/>
      <c r="M2" s="235"/>
      <c r="N2" s="235"/>
      <c r="O2" s="235"/>
      <c r="R2" s="235"/>
      <c r="S2" s="235"/>
      <c r="T2" s="235"/>
      <c r="U2" s="235"/>
      <c r="V2" s="235"/>
      <c r="W2" s="235"/>
      <c r="X2" s="235"/>
      <c r="Y2" s="235"/>
      <c r="Z2" s="235"/>
      <c r="AA2" s="235"/>
      <c r="AB2" s="235"/>
      <c r="AC2" s="235"/>
    </row>
    <row r="3" spans="1:29" ht="14.25">
      <c r="A3" s="235"/>
      <c r="B3" s="235"/>
      <c r="C3" s="235"/>
      <c r="D3" s="235"/>
      <c r="E3" s="235"/>
      <c r="F3" s="235"/>
      <c r="H3" s="235"/>
      <c r="I3" s="235"/>
      <c r="J3" s="235"/>
      <c r="K3" s="235"/>
      <c r="L3" s="235"/>
      <c r="M3" s="235"/>
      <c r="N3" s="235"/>
      <c r="O3" s="235"/>
      <c r="R3" s="235"/>
      <c r="S3" s="235"/>
      <c r="T3" s="235"/>
      <c r="U3" s="235"/>
      <c r="V3" s="235"/>
      <c r="W3" s="235"/>
      <c r="X3" s="235"/>
      <c r="Y3" s="235"/>
      <c r="Z3" s="235"/>
      <c r="AA3" s="235"/>
      <c r="AB3" s="235"/>
      <c r="AC3" s="235"/>
    </row>
    <row r="4" spans="1:29" ht="14.25">
      <c r="A4" s="235"/>
      <c r="B4" s="235"/>
      <c r="C4" s="235"/>
      <c r="D4" s="235"/>
      <c r="E4" s="235"/>
      <c r="F4" s="235"/>
      <c r="H4" s="235"/>
      <c r="I4" s="235"/>
      <c r="J4" s="235"/>
      <c r="K4" s="235"/>
      <c r="L4" s="235"/>
      <c r="M4" s="235"/>
      <c r="N4" s="235"/>
      <c r="O4" s="235"/>
      <c r="R4" s="235"/>
      <c r="S4" s="235"/>
      <c r="T4" s="235"/>
      <c r="U4" s="235"/>
      <c r="V4" s="235"/>
      <c r="W4" s="235"/>
      <c r="X4" s="235"/>
      <c r="Y4" s="235"/>
      <c r="Z4" s="235"/>
      <c r="AA4" s="235"/>
      <c r="AB4" s="235"/>
      <c r="AC4" s="235"/>
    </row>
    <row r="5" spans="1:29" s="9" customFormat="1" ht="25.5" customHeight="1">
      <c r="A5" s="235"/>
      <c r="B5" s="235"/>
      <c r="C5" s="235"/>
      <c r="D5" s="235"/>
      <c r="E5" s="235"/>
      <c r="F5" s="235"/>
      <c r="G5" s="6"/>
      <c r="H5" s="235"/>
      <c r="I5" s="235"/>
      <c r="J5" s="235"/>
      <c r="K5" s="235"/>
      <c r="L5" s="235"/>
      <c r="M5" s="235"/>
      <c r="N5" s="235"/>
      <c r="O5" s="235"/>
      <c r="P5"/>
      <c r="Q5"/>
      <c r="R5" s="235"/>
      <c r="S5" s="235"/>
      <c r="T5" s="235"/>
      <c r="U5" s="235"/>
      <c r="V5" s="235"/>
      <c r="W5" s="235"/>
      <c r="X5" s="235"/>
      <c r="Y5" s="235"/>
      <c r="Z5" s="235"/>
      <c r="AA5" s="235"/>
      <c r="AB5" s="235"/>
      <c r="AC5" s="235"/>
    </row>
    <row r="6" spans="1:29" s="9" customFormat="1" ht="15.75">
      <c r="A6" s="8"/>
      <c r="B6" s="3"/>
      <c r="C6" s="10"/>
      <c r="D6" s="10"/>
      <c r="E6" s="8"/>
      <c r="F6" s="8"/>
      <c r="G6" s="8"/>
      <c r="H6" s="52"/>
      <c r="I6" s="52"/>
      <c r="J6" s="52"/>
      <c r="K6" s="52"/>
      <c r="L6" s="52"/>
      <c r="M6" s="52"/>
      <c r="N6" s="52"/>
      <c r="O6" s="52"/>
      <c r="P6" s="8"/>
      <c r="Q6" s="8"/>
      <c r="R6" s="8"/>
      <c r="S6" s="11"/>
      <c r="T6" s="7"/>
      <c r="U6" s="7"/>
      <c r="V6" s="7"/>
      <c r="W6" s="7"/>
      <c r="X6" s="7"/>
      <c r="Y6" s="7"/>
      <c r="Z6" s="8"/>
      <c r="AA6" s="8"/>
      <c r="AB6"/>
      <c r="AC6"/>
    </row>
    <row r="7" spans="1:29" s="9" customFormat="1" ht="15.75">
      <c r="A7" s="236" t="s">
        <v>97</v>
      </c>
      <c r="B7" s="236"/>
      <c r="C7" s="236"/>
      <c r="D7" s="236"/>
      <c r="E7" s="236"/>
      <c r="F7" s="236"/>
      <c r="G7" s="6"/>
      <c r="H7" s="237" t="s">
        <v>97</v>
      </c>
      <c r="I7" s="237"/>
      <c r="J7" s="237"/>
      <c r="K7" s="237"/>
      <c r="L7" s="237"/>
      <c r="M7" s="237"/>
      <c r="N7" s="237"/>
      <c r="O7" s="237"/>
      <c r="P7"/>
      <c r="Q7"/>
      <c r="R7" s="237" t="s">
        <v>97</v>
      </c>
      <c r="S7" s="237"/>
      <c r="T7" s="237"/>
      <c r="U7" s="237"/>
      <c r="V7" s="237"/>
      <c r="W7" s="237"/>
      <c r="X7" s="237"/>
      <c r="Y7" s="237"/>
      <c r="Z7" s="237"/>
      <c r="AA7" s="237"/>
      <c r="AB7" s="237"/>
      <c r="AC7" s="237"/>
    </row>
    <row r="8" spans="1:29" s="9" customFormat="1" ht="15" thickBot="1">
      <c r="A8" s="232" t="s">
        <v>15</v>
      </c>
      <c r="B8" s="232"/>
      <c r="C8" s="232"/>
      <c r="D8" s="232"/>
      <c r="E8" s="232"/>
      <c r="F8" s="232"/>
      <c r="G8" s="1"/>
      <c r="H8" s="232" t="s">
        <v>16</v>
      </c>
      <c r="I8" s="232"/>
      <c r="J8" s="232"/>
      <c r="K8" s="232"/>
      <c r="L8" s="232"/>
      <c r="M8" s="232"/>
      <c r="N8" s="232"/>
      <c r="O8" s="232"/>
      <c r="P8"/>
      <c r="Q8"/>
      <c r="R8" s="238" t="s">
        <v>24</v>
      </c>
      <c r="S8" s="238"/>
      <c r="T8" s="238"/>
      <c r="U8" s="238"/>
      <c r="V8" s="238"/>
      <c r="W8" s="238"/>
      <c r="X8" s="238"/>
      <c r="Y8" s="238"/>
      <c r="Z8" s="238"/>
      <c r="AA8" s="238"/>
      <c r="AB8" s="238"/>
      <c r="AC8" s="238"/>
    </row>
    <row r="9" spans="1:29" s="9" customFormat="1" ht="25.5" customHeight="1" thickBot="1">
      <c r="A9" s="250" t="s">
        <v>17</v>
      </c>
      <c r="B9" s="253" t="s">
        <v>18</v>
      </c>
      <c r="C9" s="253"/>
      <c r="D9" s="253"/>
      <c r="E9" s="254" t="s">
        <v>19</v>
      </c>
      <c r="F9" s="255"/>
      <c r="G9" s="12"/>
      <c r="H9" s="250" t="s">
        <v>20</v>
      </c>
      <c r="I9" s="258" t="s">
        <v>21</v>
      </c>
      <c r="J9" s="258"/>
      <c r="K9" s="259"/>
      <c r="L9" s="260" t="s">
        <v>22</v>
      </c>
      <c r="M9" s="263" t="s">
        <v>23</v>
      </c>
      <c r="N9" s="264"/>
      <c r="O9" s="265"/>
      <c r="R9" s="250" t="s">
        <v>36</v>
      </c>
      <c r="S9" s="63" t="s">
        <v>37</v>
      </c>
      <c r="T9" s="243" t="s">
        <v>98</v>
      </c>
      <c r="U9" s="244"/>
      <c r="V9" s="245"/>
      <c r="W9" s="245"/>
      <c r="X9" s="244"/>
      <c r="Y9" s="245"/>
      <c r="Z9" s="245"/>
      <c r="AA9" s="244"/>
      <c r="AB9" s="245"/>
      <c r="AC9" s="64"/>
    </row>
    <row r="10" spans="1:29" s="9" customFormat="1" ht="45.75" customHeight="1" thickBot="1">
      <c r="A10" s="251"/>
      <c r="B10" s="13" t="s">
        <v>25</v>
      </c>
      <c r="C10" s="13" t="s">
        <v>26</v>
      </c>
      <c r="D10" s="13" t="s">
        <v>27</v>
      </c>
      <c r="E10" s="13" t="s">
        <v>28</v>
      </c>
      <c r="F10" s="71" t="s">
        <v>29</v>
      </c>
      <c r="G10" s="12"/>
      <c r="H10" s="256"/>
      <c r="I10" s="60" t="s">
        <v>30</v>
      </c>
      <c r="J10" s="60" t="s">
        <v>31</v>
      </c>
      <c r="K10" s="61" t="s">
        <v>32</v>
      </c>
      <c r="L10" s="261"/>
      <c r="M10" s="60" t="s">
        <v>33</v>
      </c>
      <c r="N10" s="60" t="s">
        <v>34</v>
      </c>
      <c r="O10" s="67" t="s">
        <v>35</v>
      </c>
      <c r="R10" s="256"/>
      <c r="S10" s="62" t="s">
        <v>47</v>
      </c>
      <c r="T10" s="241" t="s">
        <v>48</v>
      </c>
      <c r="U10" s="60" t="s">
        <v>49</v>
      </c>
      <c r="V10" s="239" t="s">
        <v>50</v>
      </c>
      <c r="W10" s="248" t="s">
        <v>51</v>
      </c>
      <c r="X10" s="60" t="s">
        <v>52</v>
      </c>
      <c r="Y10" s="239" t="s">
        <v>53</v>
      </c>
      <c r="Z10" s="248" t="s">
        <v>54</v>
      </c>
      <c r="AA10" s="60" t="s">
        <v>55</v>
      </c>
      <c r="AB10" s="239" t="s">
        <v>56</v>
      </c>
      <c r="AC10" s="282" t="s">
        <v>57</v>
      </c>
    </row>
    <row r="11" spans="1:29" ht="17.25" thickBot="1">
      <c r="A11" s="252"/>
      <c r="B11" s="72" t="s">
        <v>38</v>
      </c>
      <c r="C11" s="72" t="s">
        <v>39</v>
      </c>
      <c r="D11" s="72" t="s">
        <v>40</v>
      </c>
      <c r="E11" s="72" t="s">
        <v>41</v>
      </c>
      <c r="F11" s="73" t="s">
        <v>42</v>
      </c>
      <c r="G11" s="14"/>
      <c r="H11" s="257"/>
      <c r="I11" s="68" t="s">
        <v>39</v>
      </c>
      <c r="J11" s="68" t="s">
        <v>39</v>
      </c>
      <c r="K11" s="69" t="s">
        <v>43</v>
      </c>
      <c r="L11" s="68" t="s">
        <v>44</v>
      </c>
      <c r="M11" s="68" t="s">
        <v>45</v>
      </c>
      <c r="N11" s="68"/>
      <c r="O11" s="70" t="s">
        <v>46</v>
      </c>
      <c r="R11" s="257"/>
      <c r="S11" s="65" t="s">
        <v>58</v>
      </c>
      <c r="T11" s="242"/>
      <c r="U11" s="66" t="s">
        <v>99</v>
      </c>
      <c r="V11" s="240"/>
      <c r="W11" s="249"/>
      <c r="X11" s="66" t="s">
        <v>99</v>
      </c>
      <c r="Y11" s="240"/>
      <c r="Z11" s="249"/>
      <c r="AA11" s="66" t="s">
        <v>99</v>
      </c>
      <c r="AB11" s="240"/>
      <c r="AC11" s="283"/>
    </row>
    <row r="12" spans="1:27" s="9" customFormat="1" ht="15.75">
      <c r="A12" s="266" t="s">
        <v>208</v>
      </c>
      <c r="B12" s="266"/>
      <c r="C12" s="266"/>
      <c r="D12" s="266"/>
      <c r="E12" s="266"/>
      <c r="F12" s="266"/>
      <c r="H12" s="267" t="s">
        <v>206</v>
      </c>
      <c r="I12" s="267"/>
      <c r="J12" s="267"/>
      <c r="K12" s="267"/>
      <c r="L12" s="267"/>
      <c r="M12" s="267"/>
      <c r="N12" s="267"/>
      <c r="O12" s="267"/>
      <c r="P12" s="145"/>
      <c r="Q12" s="145"/>
      <c r="R12" s="145" t="s">
        <v>209</v>
      </c>
      <c r="S12" s="146"/>
      <c r="T12" s="146" t="s">
        <v>207</v>
      </c>
      <c r="U12" s="145" t="s">
        <v>210</v>
      </c>
      <c r="V12" s="146"/>
      <c r="W12" s="146" t="s">
        <v>207</v>
      </c>
      <c r="X12" s="145" t="s">
        <v>211</v>
      </c>
      <c r="Y12" s="146"/>
      <c r="Z12" s="146" t="s">
        <v>207</v>
      </c>
      <c r="AA12" s="98"/>
    </row>
    <row r="13" spans="1:29" s="9" customFormat="1" ht="12.75">
      <c r="A13" s="15" t="str">
        <f>Engenheiro!C3</f>
        <v>Engenheiro</v>
      </c>
      <c r="B13" s="16">
        <v>44</v>
      </c>
      <c r="C13" s="17">
        <v>4.3452</v>
      </c>
      <c r="D13" s="18">
        <f>1/(B13*C13)</f>
        <v>0.005230431908145246</v>
      </c>
      <c r="E13" s="96">
        <f>Engenheiro!E76</f>
        <v>0</v>
      </c>
      <c r="F13" s="96">
        <f>+E13*D13</f>
        <v>0</v>
      </c>
      <c r="G13" s="4"/>
      <c r="H13" s="20" t="str">
        <f>A13</f>
        <v>Engenheiro</v>
      </c>
      <c r="I13" s="21">
        <v>44</v>
      </c>
      <c r="J13" s="22">
        <v>4.3452</v>
      </c>
      <c r="K13" s="22">
        <f>+J13*I13</f>
        <v>191.18880000000001</v>
      </c>
      <c r="L13" s="96">
        <f>+F13</f>
        <v>0</v>
      </c>
      <c r="M13" s="97">
        <f>+K13*L13</f>
        <v>0</v>
      </c>
      <c r="N13" s="24">
        <v>1</v>
      </c>
      <c r="O13" s="101">
        <f>+M13*N13</f>
        <v>0</v>
      </c>
      <c r="R13" s="26" t="str">
        <f>H13</f>
        <v>Engenheiro</v>
      </c>
      <c r="S13" s="27">
        <v>24</v>
      </c>
      <c r="T13" s="144">
        <v>0</v>
      </c>
      <c r="U13" s="96">
        <f>F13*(1+T13)</f>
        <v>0</v>
      </c>
      <c r="V13" s="98">
        <f>(S13/3)*U13</f>
        <v>0</v>
      </c>
      <c r="W13" s="144">
        <v>0</v>
      </c>
      <c r="X13" s="98">
        <f>F13*(1+W13)</f>
        <v>0</v>
      </c>
      <c r="Y13" s="98">
        <f>(S13/3)*X13</f>
        <v>0</v>
      </c>
      <c r="Z13" s="144">
        <v>0</v>
      </c>
      <c r="AA13" s="98">
        <f>F13*(1+Z13)</f>
        <v>0</v>
      </c>
      <c r="AB13" s="98">
        <f>(S13/3)*AA13</f>
        <v>0</v>
      </c>
      <c r="AC13" s="102">
        <f>V13+Y13+AB13</f>
        <v>0</v>
      </c>
    </row>
    <row r="14" spans="1:29" s="9" customFormat="1" ht="12.75">
      <c r="A14" s="15"/>
      <c r="B14" s="16"/>
      <c r="C14" s="17"/>
      <c r="D14" s="18"/>
      <c r="E14" s="96"/>
      <c r="F14" s="96"/>
      <c r="G14" s="4"/>
      <c r="H14" s="20"/>
      <c r="I14" s="21"/>
      <c r="J14" s="22"/>
      <c r="K14" s="22"/>
      <c r="L14" s="96"/>
      <c r="M14" s="97"/>
      <c r="N14" s="24"/>
      <c r="O14" s="101"/>
      <c r="R14" s="26"/>
      <c r="S14" s="27"/>
      <c r="T14" s="28"/>
      <c r="U14" s="96"/>
      <c r="V14" s="98"/>
      <c r="W14" s="28"/>
      <c r="X14" s="98"/>
      <c r="Y14" s="98"/>
      <c r="Z14" s="28"/>
      <c r="AA14" s="98"/>
      <c r="AB14" s="98"/>
      <c r="AC14" s="102"/>
    </row>
    <row r="15" spans="1:29" s="9" customFormat="1" ht="12.75">
      <c r="A15" s="15" t="str">
        <f>Almoxarife!C3</f>
        <v>Almoxarife</v>
      </c>
      <c r="B15" s="16">
        <v>44</v>
      </c>
      <c r="C15" s="17">
        <v>4.3452</v>
      </c>
      <c r="D15" s="18">
        <f>1/(B15*C15)</f>
        <v>0.005230431908145246</v>
      </c>
      <c r="E15" s="96">
        <f>Almoxarife!E76</f>
        <v>0</v>
      </c>
      <c r="F15" s="96">
        <f>+E15*D15</f>
        <v>0</v>
      </c>
      <c r="G15" s="4"/>
      <c r="H15" s="20" t="str">
        <f>A15</f>
        <v>Almoxarife</v>
      </c>
      <c r="I15" s="21">
        <v>44</v>
      </c>
      <c r="J15" s="22">
        <v>4.3452</v>
      </c>
      <c r="K15" s="22">
        <f>+J15*I15</f>
        <v>191.18880000000001</v>
      </c>
      <c r="L15" s="96">
        <f>+F15</f>
        <v>0</v>
      </c>
      <c r="M15" s="97">
        <f>+K15*L15</f>
        <v>0</v>
      </c>
      <c r="N15" s="24">
        <v>1</v>
      </c>
      <c r="O15" s="101">
        <f>+M15*N15</f>
        <v>0</v>
      </c>
      <c r="R15" s="26" t="str">
        <f>H15</f>
        <v>Almoxarife</v>
      </c>
      <c r="S15" s="27">
        <v>24</v>
      </c>
      <c r="T15" s="28">
        <f>T13</f>
        <v>0</v>
      </c>
      <c r="U15" s="96">
        <f>F15*(1+T15)</f>
        <v>0</v>
      </c>
      <c r="V15" s="98">
        <f>(S15/3)*U15</f>
        <v>0</v>
      </c>
      <c r="W15" s="28">
        <f>W13</f>
        <v>0</v>
      </c>
      <c r="X15" s="98">
        <f>F15*(1+W15)</f>
        <v>0</v>
      </c>
      <c r="Y15" s="98">
        <f>(S15/3)*X15</f>
        <v>0</v>
      </c>
      <c r="Z15" s="28">
        <f>Z13</f>
        <v>0</v>
      </c>
      <c r="AA15" s="98">
        <f>F15*(1+Z15)</f>
        <v>0</v>
      </c>
      <c r="AB15" s="98">
        <f>(S15/3)*AA15</f>
        <v>0</v>
      </c>
      <c r="AC15" s="102">
        <f>V15+Y15+AB15</f>
        <v>0</v>
      </c>
    </row>
    <row r="16" spans="1:29" s="9" customFormat="1" ht="12.75">
      <c r="A16" s="4"/>
      <c r="B16" s="16"/>
      <c r="C16" s="17"/>
      <c r="D16" s="4"/>
      <c r="E16" s="96"/>
      <c r="F16" s="96"/>
      <c r="G16" s="4"/>
      <c r="H16" s="20"/>
      <c r="I16" s="21"/>
      <c r="J16" s="22"/>
      <c r="K16" s="22"/>
      <c r="L16" s="98"/>
      <c r="M16" s="98"/>
      <c r="N16" s="27"/>
      <c r="O16" s="101"/>
      <c r="R16" s="26"/>
      <c r="S16" s="27"/>
      <c r="T16" s="28"/>
      <c r="U16" s="96"/>
      <c r="V16" s="98"/>
      <c r="W16" s="74"/>
      <c r="X16" s="98"/>
      <c r="Y16" s="98"/>
      <c r="Z16" s="28"/>
      <c r="AA16" s="98"/>
      <c r="AB16" s="98"/>
      <c r="AC16" s="102"/>
    </row>
    <row r="17" spans="1:29" s="9" customFormat="1" ht="12.75">
      <c r="A17" s="15" t="str">
        <f>'Téc. Industrial - Eletrotécnico'!C3</f>
        <v>Técnico Industrial - Eletrotécnico</v>
      </c>
      <c r="B17" s="16">
        <v>44</v>
      </c>
      <c r="C17" s="17">
        <f>4.3452</f>
        <v>4.3452</v>
      </c>
      <c r="D17" s="18">
        <f>1/(B17*C17)</f>
        <v>0.005230431908145246</v>
      </c>
      <c r="E17" s="96">
        <f>'Téc. Industrial - Eletrotécnico'!E76</f>
        <v>0</v>
      </c>
      <c r="F17" s="96">
        <f>+E17*D17</f>
        <v>0</v>
      </c>
      <c r="G17" s="4"/>
      <c r="H17" s="20" t="str">
        <f>A17</f>
        <v>Técnico Industrial - Eletrotécnico</v>
      </c>
      <c r="I17" s="21">
        <v>44</v>
      </c>
      <c r="J17" s="22">
        <v>4.3452</v>
      </c>
      <c r="K17" s="22">
        <f>+J17*I17</f>
        <v>191.18880000000001</v>
      </c>
      <c r="L17" s="96">
        <f>+F17</f>
        <v>0</v>
      </c>
      <c r="M17" s="97">
        <f>+K17*L17</f>
        <v>0</v>
      </c>
      <c r="N17" s="24">
        <v>1</v>
      </c>
      <c r="O17" s="101">
        <f>+M17*N17</f>
        <v>0</v>
      </c>
      <c r="R17" s="26" t="str">
        <f>H17</f>
        <v>Técnico Industrial - Eletrotécnico</v>
      </c>
      <c r="S17" s="27">
        <v>48</v>
      </c>
      <c r="T17" s="28">
        <f>T13</f>
        <v>0</v>
      </c>
      <c r="U17" s="96">
        <f>F17*(1+T17)</f>
        <v>0</v>
      </c>
      <c r="V17" s="98">
        <f>(S17/3)*U17</f>
        <v>0</v>
      </c>
      <c r="W17" s="28">
        <f>W13</f>
        <v>0</v>
      </c>
      <c r="X17" s="98">
        <f>F17*(1+W17)</f>
        <v>0</v>
      </c>
      <c r="Y17" s="98">
        <f>(S17/3)*X17</f>
        <v>0</v>
      </c>
      <c r="Z17" s="28">
        <f>Z13</f>
        <v>0</v>
      </c>
      <c r="AA17" s="98">
        <f>F17*(1+Z17)</f>
        <v>0</v>
      </c>
      <c r="AB17" s="98">
        <f>(S17/3)*AA17</f>
        <v>0</v>
      </c>
      <c r="AC17" s="102">
        <f>V17+Y17+AB17</f>
        <v>0</v>
      </c>
    </row>
    <row r="18" spans="1:29" s="9" customFormat="1" ht="12.75">
      <c r="A18" s="4"/>
      <c r="B18" s="16"/>
      <c r="C18" s="17"/>
      <c r="D18" s="4"/>
      <c r="E18" s="96"/>
      <c r="F18" s="96"/>
      <c r="G18" s="4"/>
      <c r="H18" s="20"/>
      <c r="I18" s="21"/>
      <c r="J18" s="22"/>
      <c r="K18" s="22"/>
      <c r="L18" s="98"/>
      <c r="M18" s="98"/>
      <c r="N18" s="27"/>
      <c r="O18" s="101"/>
      <c r="R18" s="26"/>
      <c r="S18" s="27"/>
      <c r="T18" s="28"/>
      <c r="U18" s="96"/>
      <c r="V18" s="98"/>
      <c r="W18" s="28"/>
      <c r="X18" s="98"/>
      <c r="Y18" s="98"/>
      <c r="Z18" s="28"/>
      <c r="AA18" s="98"/>
      <c r="AB18" s="98"/>
      <c r="AC18" s="102"/>
    </row>
    <row r="19" spans="1:29" s="9" customFormat="1" ht="12.75">
      <c r="A19" s="15" t="str">
        <f>Eletricista!C3</f>
        <v>Eletricista</v>
      </c>
      <c r="B19" s="16">
        <v>44</v>
      </c>
      <c r="C19" s="17">
        <f>4.3452</f>
        <v>4.3452</v>
      </c>
      <c r="D19" s="18">
        <f>1/(B19*C19)</f>
        <v>0.005230431908145246</v>
      </c>
      <c r="E19" s="96">
        <f>Eletricista!E76</f>
        <v>0</v>
      </c>
      <c r="F19" s="96">
        <f>+E19*D19</f>
        <v>0</v>
      </c>
      <c r="G19" s="4"/>
      <c r="H19" s="20" t="str">
        <f>A19</f>
        <v>Eletricista</v>
      </c>
      <c r="I19" s="21">
        <v>44</v>
      </c>
      <c r="J19" s="22">
        <v>4.3452</v>
      </c>
      <c r="K19" s="22">
        <f>+J19*I19</f>
        <v>191.18880000000001</v>
      </c>
      <c r="L19" s="96">
        <f>+F19</f>
        <v>0</v>
      </c>
      <c r="M19" s="97">
        <f>+K19*L19</f>
        <v>0</v>
      </c>
      <c r="N19" s="24">
        <v>1</v>
      </c>
      <c r="O19" s="101">
        <f>+M19*N19</f>
        <v>0</v>
      </c>
      <c r="R19" s="26" t="str">
        <f>H19</f>
        <v>Eletricista</v>
      </c>
      <c r="S19" s="27">
        <v>48</v>
      </c>
      <c r="T19" s="28">
        <f>T13</f>
        <v>0</v>
      </c>
      <c r="U19" s="96">
        <f>F19*(1+T19)</f>
        <v>0</v>
      </c>
      <c r="V19" s="98">
        <f>(S19/3)*U19</f>
        <v>0</v>
      </c>
      <c r="W19" s="28">
        <f>W13</f>
        <v>0</v>
      </c>
      <c r="X19" s="98">
        <f>F19*(1+W19)</f>
        <v>0</v>
      </c>
      <c r="Y19" s="98">
        <f>(S19/3)*X19</f>
        <v>0</v>
      </c>
      <c r="Z19" s="28">
        <f>Z13</f>
        <v>0</v>
      </c>
      <c r="AA19" s="98">
        <f>F19*(1+Z19)</f>
        <v>0</v>
      </c>
      <c r="AB19" s="98">
        <f>(S19/3)*AA19</f>
        <v>0</v>
      </c>
      <c r="AC19" s="102">
        <f>V19+Y19+AB19</f>
        <v>0</v>
      </c>
    </row>
    <row r="20" spans="1:29" s="9" customFormat="1" ht="12.75">
      <c r="A20" s="4"/>
      <c r="B20" s="16"/>
      <c r="C20" s="17"/>
      <c r="D20" s="18"/>
      <c r="E20" s="96"/>
      <c r="F20" s="96"/>
      <c r="G20" s="4"/>
      <c r="H20" s="20"/>
      <c r="I20" s="21"/>
      <c r="J20" s="22"/>
      <c r="K20" s="22"/>
      <c r="L20" s="96"/>
      <c r="M20" s="97"/>
      <c r="N20" s="27"/>
      <c r="O20" s="101"/>
      <c r="R20" s="26"/>
      <c r="S20" s="27"/>
      <c r="T20" s="28"/>
      <c r="U20" s="96"/>
      <c r="V20" s="98"/>
      <c r="W20" s="28"/>
      <c r="X20" s="98"/>
      <c r="Y20" s="98"/>
      <c r="Z20" s="28"/>
      <c r="AA20" s="98"/>
      <c r="AB20" s="98"/>
      <c r="AC20" s="102"/>
    </row>
    <row r="21" spans="1:29" s="9" customFormat="1" ht="12.75">
      <c r="A21" s="4" t="str">
        <f>'Ajud. de Eletricista'!C3</f>
        <v>Ajudante de Eletricista</v>
      </c>
      <c r="B21" s="16">
        <v>44</v>
      </c>
      <c r="C21" s="17">
        <f>4.3452</f>
        <v>4.3452</v>
      </c>
      <c r="D21" s="18">
        <f>1/(B21*C21)</f>
        <v>0.005230431908145246</v>
      </c>
      <c r="E21" s="96">
        <f>'Ajud. de Eletricista'!E76</f>
        <v>0</v>
      </c>
      <c r="F21" s="96">
        <f>+E21*D21</f>
        <v>0</v>
      </c>
      <c r="G21" s="4"/>
      <c r="H21" s="20" t="str">
        <f>A21</f>
        <v>Ajudante de Eletricista</v>
      </c>
      <c r="I21" s="21">
        <v>44</v>
      </c>
      <c r="J21" s="22">
        <v>4.3452</v>
      </c>
      <c r="K21" s="22">
        <f>+J21*I21</f>
        <v>191.18880000000001</v>
      </c>
      <c r="L21" s="96">
        <f>+F21</f>
        <v>0</v>
      </c>
      <c r="M21" s="97">
        <f>+K21*L21</f>
        <v>0</v>
      </c>
      <c r="N21" s="27">
        <v>1</v>
      </c>
      <c r="O21" s="101">
        <f>+M21*N21</f>
        <v>0</v>
      </c>
      <c r="R21" s="26" t="str">
        <f>H21</f>
        <v>Ajudante de Eletricista</v>
      </c>
      <c r="S21" s="27">
        <v>48</v>
      </c>
      <c r="T21" s="28">
        <f>T13</f>
        <v>0</v>
      </c>
      <c r="U21" s="96">
        <f>F21*(1+T21)</f>
        <v>0</v>
      </c>
      <c r="V21" s="98">
        <f>(S21/3)*U21</f>
        <v>0</v>
      </c>
      <c r="W21" s="28">
        <f>W13</f>
        <v>0</v>
      </c>
      <c r="X21" s="98">
        <f>F21*(1+W21)</f>
        <v>0</v>
      </c>
      <c r="Y21" s="98">
        <f>(S21/3)*X21</f>
        <v>0</v>
      </c>
      <c r="Z21" s="28">
        <f>Z13</f>
        <v>0</v>
      </c>
      <c r="AA21" s="98">
        <f>F21*(1+Z21)</f>
        <v>0</v>
      </c>
      <c r="AB21" s="98">
        <f>(S21/3)*AA21</f>
        <v>0</v>
      </c>
      <c r="AC21" s="102">
        <f>V21+Y21+AB21</f>
        <v>0</v>
      </c>
    </row>
    <row r="22" spans="1:29" s="9" customFormat="1" ht="12.75">
      <c r="A22" s="4"/>
      <c r="B22" s="16"/>
      <c r="C22" s="17"/>
      <c r="D22" s="4"/>
      <c r="E22" s="96"/>
      <c r="F22" s="96"/>
      <c r="G22" s="4"/>
      <c r="H22" s="20"/>
      <c r="I22" s="21"/>
      <c r="J22" s="22"/>
      <c r="K22" s="22"/>
      <c r="L22" s="98"/>
      <c r="M22" s="98"/>
      <c r="N22" s="27"/>
      <c r="O22" s="101"/>
      <c r="R22" s="26"/>
      <c r="S22" s="27"/>
      <c r="T22" s="28"/>
      <c r="U22" s="96"/>
      <c r="V22" s="98"/>
      <c r="W22" s="28"/>
      <c r="X22" s="98"/>
      <c r="Y22" s="98"/>
      <c r="Z22" s="28"/>
      <c r="AA22" s="98"/>
      <c r="AB22" s="98"/>
      <c r="AC22" s="102"/>
    </row>
    <row r="23" spans="1:29" s="9" customFormat="1" ht="12.75">
      <c r="A23" s="15" t="str">
        <f>'Técnico de Eletrônica'!C3</f>
        <v>Técnico de Eletrônica</v>
      </c>
      <c r="B23" s="16">
        <v>44</v>
      </c>
      <c r="C23" s="17">
        <f>4.3452</f>
        <v>4.3452</v>
      </c>
      <c r="D23" s="18">
        <f>1/(B23*C23)</f>
        <v>0.005230431908145246</v>
      </c>
      <c r="E23" s="96">
        <f>'Técnico de Eletrônica'!E76</f>
        <v>0</v>
      </c>
      <c r="F23" s="96">
        <f>+E23*D23</f>
        <v>0</v>
      </c>
      <c r="G23" s="4"/>
      <c r="H23" s="20" t="str">
        <f>A23</f>
        <v>Técnico de Eletrônica</v>
      </c>
      <c r="I23" s="21">
        <v>44</v>
      </c>
      <c r="J23" s="22">
        <v>4.3452</v>
      </c>
      <c r="K23" s="22">
        <f>+J23*I23</f>
        <v>191.18880000000001</v>
      </c>
      <c r="L23" s="96">
        <f>+F23</f>
        <v>0</v>
      </c>
      <c r="M23" s="97">
        <f>+K23*L23</f>
        <v>0</v>
      </c>
      <c r="N23" s="24">
        <v>1</v>
      </c>
      <c r="O23" s="101">
        <f>+M23*N23</f>
        <v>0</v>
      </c>
      <c r="R23" s="26" t="str">
        <f>H23</f>
        <v>Técnico de Eletrônica</v>
      </c>
      <c r="S23" s="27">
        <v>24</v>
      </c>
      <c r="T23" s="28">
        <f>T13</f>
        <v>0</v>
      </c>
      <c r="U23" s="96">
        <f>F23*(1+T23)</f>
        <v>0</v>
      </c>
      <c r="V23" s="98">
        <f>(S23/3)*U23</f>
        <v>0</v>
      </c>
      <c r="W23" s="28">
        <f>W13</f>
        <v>0</v>
      </c>
      <c r="X23" s="98">
        <f>F23*(1+W23)</f>
        <v>0</v>
      </c>
      <c r="Y23" s="98">
        <f>(S23/3)*X23</f>
        <v>0</v>
      </c>
      <c r="Z23" s="28">
        <f>Z13</f>
        <v>0</v>
      </c>
      <c r="AA23" s="98">
        <f>F23*(1+Z23)</f>
        <v>0</v>
      </c>
      <c r="AB23" s="98">
        <f>(S23/3)*AA23</f>
        <v>0</v>
      </c>
      <c r="AC23" s="102">
        <f>V23+Y23+AB23</f>
        <v>0</v>
      </c>
    </row>
    <row r="24" spans="1:29" s="9" customFormat="1" ht="12.75">
      <c r="A24" s="4"/>
      <c r="B24" s="16"/>
      <c r="C24" s="17"/>
      <c r="D24" s="18"/>
      <c r="E24" s="96"/>
      <c r="F24" s="96"/>
      <c r="G24" s="19"/>
      <c r="H24" s="20"/>
      <c r="I24" s="21"/>
      <c r="J24" s="22"/>
      <c r="K24" s="22"/>
      <c r="L24" s="98"/>
      <c r="M24" s="97"/>
      <c r="N24" s="27"/>
      <c r="O24" s="101"/>
      <c r="R24" s="26"/>
      <c r="S24" s="27"/>
      <c r="T24" s="28"/>
      <c r="U24" s="96"/>
      <c r="V24" s="98"/>
      <c r="W24" s="28"/>
      <c r="X24" s="98"/>
      <c r="Y24" s="98"/>
      <c r="Z24" s="28"/>
      <c r="AA24" s="98"/>
      <c r="AB24" s="98"/>
      <c r="AC24" s="102"/>
    </row>
    <row r="25" spans="1:29" s="9" customFormat="1" ht="12.75">
      <c r="A25" s="15" t="str">
        <f>Encanador!C3</f>
        <v>Encanador</v>
      </c>
      <c r="B25" s="16">
        <v>44</v>
      </c>
      <c r="C25" s="17">
        <f>4.3452</f>
        <v>4.3452</v>
      </c>
      <c r="D25" s="18">
        <f>1/(B25*C25)</f>
        <v>0.005230431908145246</v>
      </c>
      <c r="E25" s="96">
        <f>Encanador!E76</f>
        <v>0</v>
      </c>
      <c r="F25" s="96">
        <f>+E25*D25</f>
        <v>0</v>
      </c>
      <c r="G25" s="19"/>
      <c r="H25" s="20" t="str">
        <f>A25</f>
        <v>Encanador</v>
      </c>
      <c r="I25" s="21">
        <v>44</v>
      </c>
      <c r="J25" s="22">
        <v>4.3452</v>
      </c>
      <c r="K25" s="22">
        <f>+J25*I25</f>
        <v>191.18880000000001</v>
      </c>
      <c r="L25" s="96">
        <f>+F25</f>
        <v>0</v>
      </c>
      <c r="M25" s="97">
        <f>+K25*L25</f>
        <v>0</v>
      </c>
      <c r="N25" s="24">
        <v>1</v>
      </c>
      <c r="O25" s="101">
        <f>+M25*N25</f>
        <v>0</v>
      </c>
      <c r="R25" s="26" t="str">
        <f>H25</f>
        <v>Encanador</v>
      </c>
      <c r="S25" s="27">
        <v>24</v>
      </c>
      <c r="T25" s="28">
        <f>T13</f>
        <v>0</v>
      </c>
      <c r="U25" s="96">
        <f>F25*(1+T25)</f>
        <v>0</v>
      </c>
      <c r="V25" s="98">
        <f>(S25/3)*U25</f>
        <v>0</v>
      </c>
      <c r="W25" s="28">
        <f>W13</f>
        <v>0</v>
      </c>
      <c r="X25" s="98">
        <f>F25*(1+W25)</f>
        <v>0</v>
      </c>
      <c r="Y25" s="98">
        <f>(S25/3)*X25</f>
        <v>0</v>
      </c>
      <c r="Z25" s="28">
        <f>Z13</f>
        <v>0</v>
      </c>
      <c r="AA25" s="98">
        <f>F25*(1+Z25)</f>
        <v>0</v>
      </c>
      <c r="AB25" s="98">
        <f>(S25/3)*AA25</f>
        <v>0</v>
      </c>
      <c r="AC25" s="102">
        <f>V25+Y25+AB25</f>
        <v>0</v>
      </c>
    </row>
    <row r="26" spans="1:29" s="9" customFormat="1" ht="14.25">
      <c r="A26" s="4"/>
      <c r="B26" s="16"/>
      <c r="C26" s="17"/>
      <c r="D26" s="4"/>
      <c r="E26" s="96"/>
      <c r="F26" s="96"/>
      <c r="G26" s="4"/>
      <c r="H26" s="20"/>
      <c r="I26" s="21"/>
      <c r="J26" s="22"/>
      <c r="K26" s="22"/>
      <c r="L26" s="98"/>
      <c r="M26" s="98"/>
      <c r="N26" s="27"/>
      <c r="O26" s="101"/>
      <c r="R26" s="2"/>
      <c r="S26" s="16"/>
      <c r="T26" s="28"/>
      <c r="U26" s="96"/>
      <c r="V26" s="98"/>
      <c r="W26" s="28"/>
      <c r="X26" s="98"/>
      <c r="Y26" s="98"/>
      <c r="Z26" s="28"/>
      <c r="AA26" s="98"/>
      <c r="AB26" s="98"/>
      <c r="AC26" s="102"/>
    </row>
    <row r="27" spans="1:29" s="9" customFormat="1" ht="12.75">
      <c r="A27" s="15" t="str">
        <f>Pedreiro!C3</f>
        <v>Pedreiro</v>
      </c>
      <c r="B27" s="16">
        <v>44</v>
      </c>
      <c r="C27" s="17">
        <f>4.3452</f>
        <v>4.3452</v>
      </c>
      <c r="D27" s="18">
        <f>1/(B27*C27)</f>
        <v>0.005230431908145246</v>
      </c>
      <c r="E27" s="96">
        <f>Pedreiro!E76</f>
        <v>0</v>
      </c>
      <c r="F27" s="96">
        <f>+E27*D27</f>
        <v>0</v>
      </c>
      <c r="G27" s="19"/>
      <c r="H27" s="20" t="str">
        <f>A27</f>
        <v>Pedreiro</v>
      </c>
      <c r="I27" s="21">
        <v>44</v>
      </c>
      <c r="J27" s="22">
        <v>4.3452</v>
      </c>
      <c r="K27" s="22">
        <f>+J27*I27</f>
        <v>191.18880000000001</v>
      </c>
      <c r="L27" s="96">
        <f>+F27</f>
        <v>0</v>
      </c>
      <c r="M27" s="97">
        <f>+K27*L27</f>
        <v>0</v>
      </c>
      <c r="N27" s="24">
        <v>1</v>
      </c>
      <c r="O27" s="101">
        <f>+M27*N27</f>
        <v>0</v>
      </c>
      <c r="R27" s="26" t="str">
        <f>H27</f>
        <v>Pedreiro</v>
      </c>
      <c r="S27" s="16">
        <v>24</v>
      </c>
      <c r="T27" s="28">
        <f>T13</f>
        <v>0</v>
      </c>
      <c r="U27" s="96">
        <f>F27*(1+T27)</f>
        <v>0</v>
      </c>
      <c r="V27" s="98">
        <f>(S27/3)*U27</f>
        <v>0</v>
      </c>
      <c r="W27" s="28">
        <f>W13</f>
        <v>0</v>
      </c>
      <c r="X27" s="98">
        <f>F27*(1+W27)</f>
        <v>0</v>
      </c>
      <c r="Y27" s="98">
        <f>(S27/3)*X27</f>
        <v>0</v>
      </c>
      <c r="Z27" s="28">
        <f>Z13</f>
        <v>0</v>
      </c>
      <c r="AA27" s="98">
        <f>F27*(1+Z27)</f>
        <v>0</v>
      </c>
      <c r="AB27" s="98">
        <f>(S27/3)*AA27</f>
        <v>0</v>
      </c>
      <c r="AC27" s="102">
        <f>V27+Y27+AB27</f>
        <v>0</v>
      </c>
    </row>
    <row r="28" spans="1:29" s="9" customFormat="1" ht="12.75">
      <c r="A28" s="15"/>
      <c r="B28" s="16"/>
      <c r="C28" s="17"/>
      <c r="D28" s="18"/>
      <c r="E28" s="96"/>
      <c r="F28" s="96"/>
      <c r="G28" s="19"/>
      <c r="H28" s="20"/>
      <c r="I28" s="21"/>
      <c r="J28" s="22"/>
      <c r="K28" s="22"/>
      <c r="L28" s="96"/>
      <c r="M28" s="97"/>
      <c r="N28" s="24"/>
      <c r="O28" s="101"/>
      <c r="R28" s="5"/>
      <c r="S28" s="16"/>
      <c r="T28" s="28"/>
      <c r="U28" s="96"/>
      <c r="V28" s="98"/>
      <c r="W28" s="28"/>
      <c r="X28" s="98"/>
      <c r="Y28" s="98"/>
      <c r="Z28" s="28"/>
      <c r="AA28" s="98"/>
      <c r="AB28" s="98"/>
      <c r="AC28" s="102"/>
    </row>
    <row r="29" spans="1:29" s="9" customFormat="1" ht="12.75">
      <c r="A29" s="15" t="str">
        <f>Pintor!C3</f>
        <v>Pintor</v>
      </c>
      <c r="B29" s="16">
        <v>44</v>
      </c>
      <c r="C29" s="17">
        <f>4.3452</f>
        <v>4.3452</v>
      </c>
      <c r="D29" s="18">
        <f>1/(B29*C29)</f>
        <v>0.005230431908145246</v>
      </c>
      <c r="E29" s="96">
        <f>Pintor!E76</f>
        <v>0</v>
      </c>
      <c r="F29" s="96">
        <f>+E29*D29</f>
        <v>0</v>
      </c>
      <c r="G29" s="19"/>
      <c r="H29" s="20" t="str">
        <f>A29</f>
        <v>Pintor</v>
      </c>
      <c r="I29" s="21">
        <v>44</v>
      </c>
      <c r="J29" s="22">
        <v>4.3452</v>
      </c>
      <c r="K29" s="22">
        <f>+J29*I29</f>
        <v>191.18880000000001</v>
      </c>
      <c r="L29" s="96">
        <f>+F29</f>
        <v>0</v>
      </c>
      <c r="M29" s="97">
        <f>+K29*L29</f>
        <v>0</v>
      </c>
      <c r="N29" s="24">
        <v>1</v>
      </c>
      <c r="O29" s="101">
        <f>+M29*N29</f>
        <v>0</v>
      </c>
      <c r="R29" s="26" t="str">
        <f>H29</f>
        <v>Pintor</v>
      </c>
      <c r="S29" s="16">
        <v>24</v>
      </c>
      <c r="T29" s="28">
        <f>T13</f>
        <v>0</v>
      </c>
      <c r="U29" s="96">
        <f>F29*(1+T29)</f>
        <v>0</v>
      </c>
      <c r="V29" s="98">
        <f>(S29/3)*U29</f>
        <v>0</v>
      </c>
      <c r="W29" s="28">
        <f>W13</f>
        <v>0</v>
      </c>
      <c r="X29" s="98">
        <f>F29*(1+W29)</f>
        <v>0</v>
      </c>
      <c r="Y29" s="98">
        <f>(S29/3)*X29</f>
        <v>0</v>
      </c>
      <c r="Z29" s="28">
        <f>Z13</f>
        <v>0</v>
      </c>
      <c r="AA29" s="98">
        <f>F29*(1+Z29)</f>
        <v>0</v>
      </c>
      <c r="AB29" s="98">
        <f>(S29/3)*AA29</f>
        <v>0</v>
      </c>
      <c r="AC29" s="102">
        <f>V29+Y29+AB29</f>
        <v>0</v>
      </c>
    </row>
    <row r="30" spans="1:29" s="9" customFormat="1" ht="12.75">
      <c r="A30" s="15"/>
      <c r="B30" s="16"/>
      <c r="C30" s="17"/>
      <c r="D30" s="18"/>
      <c r="E30" s="96"/>
      <c r="F30" s="96"/>
      <c r="G30" s="19"/>
      <c r="H30" s="20"/>
      <c r="I30" s="21"/>
      <c r="J30" s="22"/>
      <c r="K30" s="22"/>
      <c r="L30" s="96"/>
      <c r="M30" s="97"/>
      <c r="N30" s="24"/>
      <c r="O30" s="101"/>
      <c r="R30" s="26"/>
      <c r="S30" s="24"/>
      <c r="T30" s="28"/>
      <c r="U30" s="96"/>
      <c r="V30" s="98"/>
      <c r="W30" s="28"/>
      <c r="X30" s="98"/>
      <c r="Y30" s="98"/>
      <c r="Z30" s="28"/>
      <c r="AA30" s="98"/>
      <c r="AB30" s="98"/>
      <c r="AC30" s="102"/>
    </row>
    <row r="31" spans="1:29" s="9" customFormat="1" ht="12.75">
      <c r="A31" s="4" t="str">
        <f>Carpinteiro!C3</f>
        <v>Carpinteiro</v>
      </c>
      <c r="B31" s="16">
        <v>44</v>
      </c>
      <c r="C31" s="17">
        <f>4.3452</f>
        <v>4.3452</v>
      </c>
      <c r="D31" s="18">
        <f>1/(B31*C31)</f>
        <v>0.005230431908145246</v>
      </c>
      <c r="E31" s="96">
        <f>Carpinteiro!E76</f>
        <v>0</v>
      </c>
      <c r="F31" s="96">
        <f>+E31*D31</f>
        <v>0</v>
      </c>
      <c r="G31" s="4"/>
      <c r="H31" s="20" t="str">
        <f>A31</f>
        <v>Carpinteiro</v>
      </c>
      <c r="I31" s="21">
        <v>44</v>
      </c>
      <c r="J31" s="22">
        <v>4.3452</v>
      </c>
      <c r="K31" s="22">
        <f>+J31*I31</f>
        <v>191.18880000000001</v>
      </c>
      <c r="L31" s="96">
        <f>+F31</f>
        <v>0</v>
      </c>
      <c r="M31" s="97">
        <f>+K31*L31</f>
        <v>0</v>
      </c>
      <c r="N31" s="21">
        <v>1</v>
      </c>
      <c r="O31" s="101">
        <f>+M31*N31</f>
        <v>0</v>
      </c>
      <c r="R31" s="26" t="str">
        <f>H31</f>
        <v>Carpinteiro</v>
      </c>
      <c r="S31" s="16">
        <v>24</v>
      </c>
      <c r="T31" s="28">
        <f>T13</f>
        <v>0</v>
      </c>
      <c r="U31" s="96">
        <f>F31*(1+T31)</f>
        <v>0</v>
      </c>
      <c r="V31" s="98">
        <f>(S31/3)*U31</f>
        <v>0</v>
      </c>
      <c r="W31" s="28">
        <f>W13</f>
        <v>0</v>
      </c>
      <c r="X31" s="98">
        <f>F31*(1+W31)</f>
        <v>0</v>
      </c>
      <c r="Y31" s="98">
        <f>(S31/3)*X31</f>
        <v>0</v>
      </c>
      <c r="Z31" s="28">
        <f>Z13</f>
        <v>0</v>
      </c>
      <c r="AA31" s="98">
        <f>F31*(1+Z31)</f>
        <v>0</v>
      </c>
      <c r="AB31" s="98">
        <f>(S31/3)*AA31</f>
        <v>0</v>
      </c>
      <c r="AC31" s="102">
        <f>V31+Y31+AB31</f>
        <v>0</v>
      </c>
    </row>
    <row r="32" spans="1:29" s="9" customFormat="1" ht="12.75">
      <c r="A32" s="4"/>
      <c r="B32" s="16"/>
      <c r="C32" s="17"/>
      <c r="D32" s="18"/>
      <c r="E32" s="96"/>
      <c r="F32" s="96"/>
      <c r="G32" s="4"/>
      <c r="I32" s="21"/>
      <c r="J32" s="22"/>
      <c r="K32" s="22"/>
      <c r="L32" s="96"/>
      <c r="M32" s="97"/>
      <c r="O32" s="101"/>
      <c r="R32" s="26"/>
      <c r="S32" s="16"/>
      <c r="T32" s="28"/>
      <c r="U32" s="96"/>
      <c r="V32" s="98"/>
      <c r="W32" s="28"/>
      <c r="X32" s="98"/>
      <c r="Y32" s="98"/>
      <c r="Z32" s="28"/>
      <c r="AA32" s="98"/>
      <c r="AB32" s="98"/>
      <c r="AC32" s="102"/>
    </row>
    <row r="33" spans="1:29" s="9" customFormat="1" ht="12.75">
      <c r="A33" s="5" t="str">
        <f>'Auxiliar de Manut. Pred.'!C3</f>
        <v>Auxiliar de Manutenção Predial</v>
      </c>
      <c r="B33" s="16">
        <v>44</v>
      </c>
      <c r="C33" s="17">
        <f>4.3452</f>
        <v>4.3452</v>
      </c>
      <c r="D33" s="18">
        <f>1/(B33*C33)</f>
        <v>0.005230431908145246</v>
      </c>
      <c r="E33" s="96">
        <f>'Auxiliar de Manut. Pred.'!E76</f>
        <v>0</v>
      </c>
      <c r="F33" s="96">
        <f>+E33*D33</f>
        <v>0</v>
      </c>
      <c r="G33" s="4"/>
      <c r="H33" s="21" t="str">
        <f>A33</f>
        <v>Auxiliar de Manutenção Predial</v>
      </c>
      <c r="I33" s="21">
        <v>44</v>
      </c>
      <c r="J33" s="22">
        <v>4.3452</v>
      </c>
      <c r="K33" s="22">
        <f>+J33*I33</f>
        <v>191.18880000000001</v>
      </c>
      <c r="L33" s="96">
        <f>+F33</f>
        <v>0</v>
      </c>
      <c r="M33" s="97">
        <f>+K33*L33</f>
        <v>0</v>
      </c>
      <c r="N33" s="21">
        <v>4</v>
      </c>
      <c r="O33" s="101">
        <f>+M33*N33</f>
        <v>0</v>
      </c>
      <c r="R33" s="26" t="str">
        <f>A33</f>
        <v>Auxiliar de Manutenção Predial</v>
      </c>
      <c r="S33" s="16">
        <v>48</v>
      </c>
      <c r="T33" s="28">
        <f>T13</f>
        <v>0</v>
      </c>
      <c r="U33" s="96">
        <f>F33*(1+T33)</f>
        <v>0</v>
      </c>
      <c r="V33" s="98">
        <f>(S33/3)*U33</f>
        <v>0</v>
      </c>
      <c r="W33" s="28">
        <f>W13</f>
        <v>0</v>
      </c>
      <c r="X33" s="98">
        <f>F33*(1+W33)</f>
        <v>0</v>
      </c>
      <c r="Y33" s="98">
        <f>(S33/3)*X33</f>
        <v>0</v>
      </c>
      <c r="Z33" s="28">
        <f>Z13</f>
        <v>0</v>
      </c>
      <c r="AA33" s="98">
        <f>F33*(1+Z33)</f>
        <v>0</v>
      </c>
      <c r="AB33" s="98">
        <f>(S33/3)*AA33</f>
        <v>0</v>
      </c>
      <c r="AC33" s="102">
        <f>V33+Y33+AB33</f>
        <v>0</v>
      </c>
    </row>
    <row r="34" spans="1:29" s="9" customFormat="1" ht="12">
      <c r="A34" s="4"/>
      <c r="B34" s="16"/>
      <c r="C34" s="17"/>
      <c r="D34" s="18"/>
      <c r="E34" s="15"/>
      <c r="F34" s="19"/>
      <c r="G34" s="4"/>
      <c r="H34" s="21"/>
      <c r="I34" s="21"/>
      <c r="J34" s="22"/>
      <c r="K34" s="22"/>
      <c r="L34" s="19"/>
      <c r="M34" s="23"/>
      <c r="N34" s="21"/>
      <c r="O34" s="25"/>
      <c r="R34" s="26"/>
      <c r="S34" s="16"/>
      <c r="T34" s="16"/>
      <c r="U34" s="4"/>
      <c r="V34" s="19"/>
      <c r="W34" s="19"/>
      <c r="X34" s="96"/>
      <c r="Y34" s="96"/>
      <c r="Z34" s="19"/>
      <c r="AA34" s="19"/>
      <c r="AB34" s="19"/>
      <c r="AC34" s="98"/>
    </row>
    <row r="35" spans="1:29" s="9" customFormat="1" ht="16.5" thickBot="1">
      <c r="A35" s="4"/>
      <c r="B35" s="16"/>
      <c r="C35" s="17"/>
      <c r="D35" s="18"/>
      <c r="E35" s="15"/>
      <c r="F35" s="19"/>
      <c r="G35" s="4"/>
      <c r="H35" s="21"/>
      <c r="I35" s="21"/>
      <c r="J35" s="22"/>
      <c r="K35" s="22"/>
      <c r="L35" s="19"/>
      <c r="M35" s="23"/>
      <c r="N35" s="21"/>
      <c r="O35" s="25"/>
      <c r="R35" s="30" t="s">
        <v>59</v>
      </c>
      <c r="S35" s="31">
        <f>SUM(S13:S33)</f>
        <v>360</v>
      </c>
      <c r="T35" s="31"/>
      <c r="U35" s="30"/>
      <c r="V35" s="30"/>
      <c r="W35" s="30"/>
      <c r="X35" s="30"/>
      <c r="Y35" s="30"/>
      <c r="Z35" s="30"/>
      <c r="AA35" s="4"/>
      <c r="AB35" s="4"/>
      <c r="AC35" s="98"/>
    </row>
    <row r="36" spans="1:29" s="9" customFormat="1" ht="16.5" thickBot="1" thickTop="1">
      <c r="A36" s="4"/>
      <c r="B36" s="4"/>
      <c r="C36" s="4"/>
      <c r="D36" s="4"/>
      <c r="E36" s="4"/>
      <c r="F36" s="4"/>
      <c r="G36" s="4"/>
      <c r="I36"/>
      <c r="J36" s="233" t="s">
        <v>62</v>
      </c>
      <c r="K36" s="233"/>
      <c r="L36" s="233"/>
      <c r="M36" s="233"/>
      <c r="N36" s="233"/>
      <c r="O36" s="115">
        <f>SUM(O13:O33)+'Taxa de ADM conta vinculada'!D22</f>
        <v>0</v>
      </c>
      <c r="R36" s="30"/>
      <c r="S36" s="30"/>
      <c r="T36" s="30"/>
      <c r="U36" s="32" t="s">
        <v>61</v>
      </c>
      <c r="V36" s="30"/>
      <c r="W36" s="30"/>
      <c r="X36" s="30"/>
      <c r="Y36" s="30"/>
      <c r="Z36" s="247" t="s">
        <v>60</v>
      </c>
      <c r="AA36" s="247"/>
      <c r="AB36" s="247"/>
      <c r="AC36" s="103">
        <f>SUM(AC13:AC33)</f>
        <v>0</v>
      </c>
    </row>
    <row r="37" spans="1:29" s="9" customFormat="1" ht="15.75" thickBot="1" thickTop="1">
      <c r="A37" s="4"/>
      <c r="B37" s="4"/>
      <c r="C37" s="4"/>
      <c r="D37" s="4"/>
      <c r="E37" s="4"/>
      <c r="F37" s="4"/>
      <c r="G37" s="4"/>
      <c r="I37"/>
      <c r="J37"/>
      <c r="K37"/>
      <c r="L37"/>
      <c r="M37"/>
      <c r="N37"/>
      <c r="O37"/>
      <c r="R37" s="30"/>
      <c r="S37" s="30"/>
      <c r="T37" s="30"/>
      <c r="U37" s="30"/>
      <c r="V37" s="30"/>
      <c r="W37" s="30"/>
      <c r="X37" s="30"/>
      <c r="Y37" s="30"/>
      <c r="Z37" s="30"/>
      <c r="AA37" s="4"/>
      <c r="AB37" s="4"/>
      <c r="AC37" s="98"/>
    </row>
    <row r="38" spans="1:29" s="9" customFormat="1" ht="16.5" thickBot="1" thickTop="1">
      <c r="A38" s="4"/>
      <c r="B38" s="4"/>
      <c r="C38" s="4"/>
      <c r="D38" s="4"/>
      <c r="E38" s="4"/>
      <c r="F38" s="4"/>
      <c r="G38" s="4"/>
      <c r="I38" s="6"/>
      <c r="J38" s="234" t="s">
        <v>64</v>
      </c>
      <c r="K38" s="234"/>
      <c r="L38" s="234"/>
      <c r="M38" s="234"/>
      <c r="N38" s="234"/>
      <c r="O38" s="92">
        <f>O36*12</f>
        <v>0</v>
      </c>
      <c r="U38" s="32"/>
      <c r="V38" s="32"/>
      <c r="W38" s="32"/>
      <c r="X38" s="32"/>
      <c r="Y38" s="32"/>
      <c r="Z38" s="246" t="s">
        <v>212</v>
      </c>
      <c r="AA38" s="246"/>
      <c r="AB38" s="246"/>
      <c r="AC38" s="104">
        <f>AA42/12</f>
        <v>0</v>
      </c>
    </row>
    <row r="39" spans="1:28" s="9" customFormat="1" ht="17.25" thickBot="1" thickTop="1">
      <c r="A39" s="4"/>
      <c r="B39" s="4"/>
      <c r="C39" s="4"/>
      <c r="D39" s="4"/>
      <c r="E39" s="4"/>
      <c r="F39" s="4"/>
      <c r="G39" s="4"/>
      <c r="I39"/>
      <c r="J39"/>
      <c r="K39"/>
      <c r="L39"/>
      <c r="M39"/>
      <c r="N39"/>
      <c r="O39"/>
      <c r="Z39" s="33"/>
      <c r="AA39" s="34"/>
      <c r="AB39" s="34"/>
    </row>
    <row r="40" spans="1:32" s="9" customFormat="1" ht="15" customHeight="1" thickBot="1" thickTop="1">
      <c r="A40" s="4"/>
      <c r="B40" s="4"/>
      <c r="C40" s="4"/>
      <c r="D40" s="4"/>
      <c r="E40" s="4"/>
      <c r="F40" s="4"/>
      <c r="G40" s="4"/>
      <c r="I40"/>
      <c r="J40" s="262" t="s">
        <v>114</v>
      </c>
      <c r="K40" s="262"/>
      <c r="L40" s="262"/>
      <c r="M40" s="262"/>
      <c r="N40" s="262"/>
      <c r="O40" s="99">
        <f>(Engenheiro!E87*'Total Mão de Obra'!N13)+(Almoxarife!E87*'Total Mão de Obra'!N15)+('Téc. Industrial - Eletrotécnico'!E87*'Total Mão de Obra'!N17)+(Eletricista!E87*'Total Mão de Obra'!N19)+('Ajud. de Eletricista'!E87*'Total Mão de Obra'!N21)+('Técnico de Eletrônica'!E87*'Total Mão de Obra'!N23)+(Encanador!E87*'Total Mão de Obra'!N25)+(Pedreiro!E87*'Total Mão de Obra'!N27)+(Pintor!E87*'Total Mão de Obra'!N29)+(Carpinteiro!E87*'Total Mão de Obra'!N31)+('Auxiliar de Manut. Pred.'!E87*'Total Mão de Obra'!N33)+'Taxa de ADM conta vinculada'!$D$22</f>
        <v>0</v>
      </c>
      <c r="W40" s="268" t="s">
        <v>214</v>
      </c>
      <c r="X40" s="269"/>
      <c r="Y40" s="269"/>
      <c r="Z40" s="269"/>
      <c r="AA40" s="269"/>
      <c r="AB40" s="269"/>
      <c r="AC40" s="270"/>
      <c r="AD40" s="33"/>
      <c r="AE40" s="34"/>
      <c r="AF40" s="34"/>
    </row>
    <row r="41" spans="1:32" s="9" customFormat="1" ht="15" customHeight="1" thickBot="1" thickTop="1">
      <c r="A41" s="4"/>
      <c r="B41" s="4"/>
      <c r="C41" s="4"/>
      <c r="D41" s="4"/>
      <c r="E41" s="4"/>
      <c r="F41" s="4"/>
      <c r="G41" s="4"/>
      <c r="J41" s="4"/>
      <c r="K41" s="94"/>
      <c r="L41" s="94"/>
      <c r="M41" s="94"/>
      <c r="N41" s="93"/>
      <c r="O41" s="100"/>
      <c r="V41" s="95"/>
      <c r="W41" s="271"/>
      <c r="X41" s="272"/>
      <c r="Y41" s="272"/>
      <c r="Z41" s="272"/>
      <c r="AA41" s="272"/>
      <c r="AB41" s="272"/>
      <c r="AC41" s="273"/>
      <c r="AD41" s="35"/>
      <c r="AE41" s="12"/>
      <c r="AF41" s="12"/>
    </row>
    <row r="42" spans="1:32" s="9" customFormat="1" ht="15" customHeight="1" thickBot="1" thickTop="1">
      <c r="A42" s="4"/>
      <c r="B42" s="4"/>
      <c r="C42" s="4"/>
      <c r="D42" s="4"/>
      <c r="E42" s="4"/>
      <c r="F42" s="4"/>
      <c r="G42" s="4"/>
      <c r="J42" s="262" t="s">
        <v>115</v>
      </c>
      <c r="K42" s="262"/>
      <c r="L42" s="262"/>
      <c r="M42" s="262"/>
      <c r="N42" s="262"/>
      <c r="O42" s="99">
        <f>O40*12</f>
        <v>0</v>
      </c>
      <c r="V42" s="95"/>
      <c r="W42" s="274" t="s">
        <v>63</v>
      </c>
      <c r="X42" s="275"/>
      <c r="Y42" s="275"/>
      <c r="Z42" s="275"/>
      <c r="AA42" s="278">
        <f>O38+AC36</f>
        <v>0</v>
      </c>
      <c r="AB42" s="278"/>
      <c r="AC42" s="279"/>
      <c r="AD42" s="35"/>
      <c r="AE42" s="12"/>
      <c r="AF42" s="12"/>
    </row>
    <row r="43" spans="1:32" s="9" customFormat="1" ht="15" customHeight="1" thickBot="1" thickTop="1">
      <c r="A43" s="4"/>
      <c r="B43" s="4"/>
      <c r="C43" s="4"/>
      <c r="D43" s="4"/>
      <c r="E43" s="4"/>
      <c r="F43" s="4"/>
      <c r="G43" s="4"/>
      <c r="K43" s="94"/>
      <c r="L43" s="94"/>
      <c r="M43" s="94"/>
      <c r="V43" s="95"/>
      <c r="W43" s="276"/>
      <c r="X43" s="277"/>
      <c r="Y43" s="277"/>
      <c r="Z43" s="277"/>
      <c r="AA43" s="280"/>
      <c r="AB43" s="280"/>
      <c r="AC43" s="281"/>
      <c r="AD43" s="35"/>
      <c r="AE43" s="12"/>
      <c r="AF43" s="12"/>
    </row>
    <row r="44" spans="1:23" s="9" customFormat="1" ht="15.75" customHeight="1">
      <c r="A44" s="4"/>
      <c r="B44" s="4"/>
      <c r="C44" s="4"/>
      <c r="D44" s="4"/>
      <c r="E44" s="4"/>
      <c r="F44" s="4"/>
      <c r="G44" s="4"/>
      <c r="L44"/>
      <c r="M44"/>
      <c r="N44"/>
      <c r="O44"/>
      <c r="R44" s="95"/>
      <c r="S44"/>
      <c r="T44"/>
      <c r="U44"/>
      <c r="V44"/>
      <c r="W44"/>
    </row>
    <row r="45" spans="1:18" s="9" customFormat="1" ht="14.25">
      <c r="A45" s="4"/>
      <c r="B45" s="4"/>
      <c r="C45" s="4"/>
      <c r="D45" s="4"/>
      <c r="E45" s="4"/>
      <c r="F45" s="4"/>
      <c r="G45" s="4"/>
      <c r="J45"/>
      <c r="K45"/>
      <c r="L45"/>
      <c r="M45"/>
      <c r="N45"/>
      <c r="O45"/>
      <c r="P45"/>
      <c r="Q45"/>
      <c r="R45"/>
    </row>
    <row r="46" spans="1:25" s="9" customFormat="1" ht="14.25">
      <c r="A46" s="4"/>
      <c r="B46" s="4"/>
      <c r="C46" s="4"/>
      <c r="D46" s="4"/>
      <c r="E46" s="4"/>
      <c r="F46" s="4"/>
      <c r="G46" s="4"/>
      <c r="J46"/>
      <c r="K46"/>
      <c r="L46"/>
      <c r="M46"/>
      <c r="N46"/>
      <c r="O46"/>
      <c r="Q46" s="19"/>
      <c r="S46" s="36"/>
      <c r="T46" s="36"/>
      <c r="U46" s="26"/>
      <c r="V46" s="26"/>
      <c r="W46" s="26"/>
      <c r="X46" s="29"/>
      <c r="Y46" s="29"/>
    </row>
    <row r="47" spans="1:29" s="9" customFormat="1" ht="14.25">
      <c r="A47" s="4"/>
      <c r="B47" s="4"/>
      <c r="C47" s="4"/>
      <c r="D47" s="4"/>
      <c r="E47" s="4"/>
      <c r="F47" s="4"/>
      <c r="G47" s="4"/>
      <c r="J47"/>
      <c r="K47"/>
      <c r="L47"/>
      <c r="M47"/>
      <c r="N47"/>
      <c r="O47"/>
      <c r="R47" s="21"/>
      <c r="S47"/>
      <c r="T47"/>
      <c r="U47"/>
      <c r="V47"/>
      <c r="W47"/>
      <c r="X47"/>
      <c r="Y47"/>
      <c r="Z47"/>
      <c r="AA47"/>
      <c r="AB47"/>
      <c r="AC47"/>
    </row>
    <row r="48" spans="1:29" s="9" customFormat="1" ht="14.25">
      <c r="A48" s="4"/>
      <c r="B48" s="4"/>
      <c r="C48" s="4"/>
      <c r="D48" s="4"/>
      <c r="E48" s="4"/>
      <c r="F48" s="4"/>
      <c r="G48" s="4"/>
      <c r="J48"/>
      <c r="K48"/>
      <c r="L48"/>
      <c r="M48"/>
      <c r="N48"/>
      <c r="O48"/>
      <c r="Q48" s="26"/>
      <c r="R48"/>
      <c r="S48"/>
      <c r="T48"/>
      <c r="U48"/>
      <c r="V48"/>
      <c r="W48"/>
      <c r="X48"/>
      <c r="Y48"/>
      <c r="Z48"/>
      <c r="AA48"/>
      <c r="AB48"/>
      <c r="AC48"/>
    </row>
  </sheetData>
  <sheetProtection/>
  <mergeCells count="36">
    <mergeCell ref="W40:AC41"/>
    <mergeCell ref="W42:Z43"/>
    <mergeCell ref="AA42:AC43"/>
    <mergeCell ref="R9:R11"/>
    <mergeCell ref="AC10:AC11"/>
    <mergeCell ref="Y10:Y11"/>
    <mergeCell ref="W10:W11"/>
    <mergeCell ref="E9:F9"/>
    <mergeCell ref="H9:H11"/>
    <mergeCell ref="I9:K9"/>
    <mergeCell ref="L9:L10"/>
    <mergeCell ref="J40:N40"/>
    <mergeCell ref="J42:N42"/>
    <mergeCell ref="M9:O9"/>
    <mergeCell ref="A12:F12"/>
    <mergeCell ref="H12:O12"/>
    <mergeCell ref="A8:F8"/>
    <mergeCell ref="V10:V11"/>
    <mergeCell ref="T10:T11"/>
    <mergeCell ref="T9:AB9"/>
    <mergeCell ref="Z38:AB38"/>
    <mergeCell ref="Z36:AB36"/>
    <mergeCell ref="AB10:AB11"/>
    <mergeCell ref="Z10:Z11"/>
    <mergeCell ref="A9:A11"/>
    <mergeCell ref="B9:D9"/>
    <mergeCell ref="H8:O8"/>
    <mergeCell ref="J36:N36"/>
    <mergeCell ref="J38:N38"/>
    <mergeCell ref="A1:F5"/>
    <mergeCell ref="R1:AC5"/>
    <mergeCell ref="H1:O5"/>
    <mergeCell ref="A7:F7"/>
    <mergeCell ref="H7:O7"/>
    <mergeCell ref="R8:AC8"/>
    <mergeCell ref="R7:AC7"/>
  </mergeCells>
  <printOptions horizontalCentered="1"/>
  <pageMargins left="0.19645669291338586" right="0.19645669291338586" top="0.4921259842519686" bottom="1.0830708661417323" header="0.19645669291338586" footer="0.7874015748031495"/>
  <pageSetup fitToHeight="1" fitToWidth="1" horizontalDpi="600" verticalDpi="600" orientation="landscape" pageOrder="overThenDown" paperSize="9" scale="7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7" sqref="F17"/>
    </sheetView>
  </sheetViews>
  <sheetFormatPr defaultColWidth="10.296875" defaultRowHeight="14.25"/>
  <cols>
    <col min="1" max="1" width="53.19921875" style="37" customWidth="1"/>
    <col min="2" max="2" width="24.69921875" style="37" customWidth="1"/>
    <col min="3" max="3" width="11.09765625" style="37" customWidth="1"/>
    <col min="4" max="4" width="11.5" style="37" customWidth="1"/>
    <col min="5" max="16384" width="10.19921875" style="37" customWidth="1"/>
  </cols>
  <sheetData>
    <row r="1" spans="1:4" ht="14.25">
      <c r="A1" s="224"/>
      <c r="B1" s="224"/>
      <c r="C1" s="224"/>
      <c r="D1" s="224"/>
    </row>
    <row r="2" spans="1:4" ht="14.25">
      <c r="A2" s="224"/>
      <c r="B2" s="224"/>
      <c r="C2" s="224"/>
      <c r="D2" s="224"/>
    </row>
    <row r="3" spans="1:4" ht="14.25">
      <c r="A3" s="224"/>
      <c r="B3" s="224"/>
      <c r="C3" s="224"/>
      <c r="D3" s="224"/>
    </row>
    <row r="4" spans="1:4" ht="14.25">
      <c r="A4" s="224"/>
      <c r="B4" s="224"/>
      <c r="C4" s="224"/>
      <c r="D4" s="224"/>
    </row>
    <row r="5" spans="1:4" ht="26.25" customHeight="1">
      <c r="A5" s="224"/>
      <c r="B5" s="224"/>
      <c r="C5" s="224"/>
      <c r="D5" s="224"/>
    </row>
    <row r="6" spans="1:4" ht="14.25">
      <c r="A6" s="223" t="s">
        <v>70</v>
      </c>
      <c r="B6" s="223"/>
      <c r="C6" s="223"/>
      <c r="D6" s="223"/>
    </row>
    <row r="7" spans="1:4" ht="7.5" customHeight="1" thickBot="1">
      <c r="A7" s="224"/>
      <c r="B7" s="224"/>
      <c r="C7" s="224"/>
      <c r="D7" s="224"/>
    </row>
    <row r="8" spans="1:4" ht="16.5" thickBot="1">
      <c r="A8" s="229" t="s">
        <v>131</v>
      </c>
      <c r="B8" s="230"/>
      <c r="C8" s="230"/>
      <c r="D8" s="231"/>
    </row>
    <row r="9" spans="1:4" ht="7.5" customHeight="1" thickBot="1">
      <c r="A9" s="286"/>
      <c r="B9" s="225"/>
      <c r="C9" s="225"/>
      <c r="D9" s="287"/>
    </row>
    <row r="10" spans="1:4" ht="13.5" customHeight="1" thickBot="1">
      <c r="A10" s="288"/>
      <c r="B10" s="226"/>
      <c r="C10" s="226"/>
      <c r="D10" s="123" t="s">
        <v>72</v>
      </c>
    </row>
    <row r="11" spans="1:4" ht="13.5" customHeight="1" thickBot="1">
      <c r="A11" s="227" t="s">
        <v>219</v>
      </c>
      <c r="B11" s="228"/>
      <c r="C11" s="228"/>
      <c r="D11" s="122">
        <v>167040</v>
      </c>
    </row>
    <row r="12" spans="1:4" ht="15" thickBot="1">
      <c r="A12" s="227" t="s">
        <v>220</v>
      </c>
      <c r="B12" s="228"/>
      <c r="C12" s="228"/>
      <c r="D12" s="122">
        <v>12960</v>
      </c>
    </row>
    <row r="13" spans="1:4" ht="15.75" thickBot="1">
      <c r="A13" s="284" t="s">
        <v>221</v>
      </c>
      <c r="B13" s="285"/>
      <c r="C13" s="285"/>
      <c r="D13" s="149">
        <f>D11+D12</f>
        <v>180000</v>
      </c>
    </row>
    <row r="14" spans="1:4" ht="15" thickBot="1">
      <c r="A14" s="227" t="s">
        <v>132</v>
      </c>
      <c r="B14" s="289"/>
      <c r="C14" s="124">
        <v>0</v>
      </c>
      <c r="D14" s="121"/>
    </row>
    <row r="15" spans="1:4" ht="15.75" thickBot="1">
      <c r="A15" s="284" t="s">
        <v>222</v>
      </c>
      <c r="B15" s="285"/>
      <c r="C15" s="285"/>
      <c r="D15" s="149">
        <f>ROUND((D13-D13*C14),2)</f>
        <v>180000</v>
      </c>
    </row>
    <row r="16" spans="1:4" ht="14.25">
      <c r="A16" s="215" t="s">
        <v>122</v>
      </c>
      <c r="B16" s="215"/>
      <c r="C16" s="215"/>
      <c r="D16" s="215"/>
    </row>
    <row r="17" spans="1:4" ht="42.75" customHeight="1">
      <c r="A17" s="222" t="s">
        <v>123</v>
      </c>
      <c r="B17" s="215"/>
      <c r="C17" s="215"/>
      <c r="D17" s="215"/>
    </row>
    <row r="18" spans="1:4" ht="43.5" customHeight="1">
      <c r="A18" s="222" t="s">
        <v>133</v>
      </c>
      <c r="B18" s="215"/>
      <c r="C18" s="215"/>
      <c r="D18" s="215"/>
    </row>
    <row r="19" spans="1:6" ht="42" customHeight="1">
      <c r="A19" s="222" t="s">
        <v>134</v>
      </c>
      <c r="B19" s="215"/>
      <c r="C19" s="215"/>
      <c r="D19" s="215"/>
      <c r="F19" s="114"/>
    </row>
    <row r="20" spans="1:4" ht="71.25" customHeight="1">
      <c r="A20" s="222" t="s">
        <v>135</v>
      </c>
      <c r="B20" s="215"/>
      <c r="C20" s="215"/>
      <c r="D20" s="215"/>
    </row>
  </sheetData>
  <sheetProtection/>
  <mergeCells count="16">
    <mergeCell ref="A11:C11"/>
    <mergeCell ref="A13:C13"/>
    <mergeCell ref="A14:B14"/>
    <mergeCell ref="A12:C12"/>
    <mergeCell ref="A18:D18"/>
    <mergeCell ref="A19:D19"/>
    <mergeCell ref="A20:D20"/>
    <mergeCell ref="A16:D16"/>
    <mergeCell ref="A17:D17"/>
    <mergeCell ref="A15:C15"/>
    <mergeCell ref="A1:D5"/>
    <mergeCell ref="A6:D6"/>
    <mergeCell ref="A7:D7"/>
    <mergeCell ref="A8:D8"/>
    <mergeCell ref="A9:D9"/>
    <mergeCell ref="A10:C10"/>
  </mergeCells>
  <printOptions/>
  <pageMargins left="0.511811024" right="0.511811024" top="0.787401575" bottom="0.787401575" header="0.31496062" footer="0.31496062"/>
  <pageSetup fitToHeight="1" fitToWidth="1" horizontalDpi="600" verticalDpi="600" orientation="portrait" scale="8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
      <selection activeCell="C12" sqref="C12"/>
    </sheetView>
  </sheetViews>
  <sheetFormatPr defaultColWidth="8.3984375" defaultRowHeight="14.25"/>
  <cols>
    <col min="1" max="1" width="24" style="0" customWidth="1"/>
    <col min="2" max="2" width="36.59765625" style="0" customWidth="1"/>
    <col min="3" max="3" width="30.5" style="0" customWidth="1"/>
  </cols>
  <sheetData>
    <row r="1" spans="1:3" ht="14.25">
      <c r="A1" s="235"/>
      <c r="B1" s="235"/>
      <c r="C1" s="235"/>
    </row>
    <row r="2" spans="1:3" ht="14.25">
      <c r="A2" s="235"/>
      <c r="B2" s="235"/>
      <c r="C2" s="235"/>
    </row>
    <row r="3" spans="1:3" ht="14.25">
      <c r="A3" s="235"/>
      <c r="B3" s="235"/>
      <c r="C3" s="235"/>
    </row>
    <row r="4" spans="1:3" ht="14.25">
      <c r="A4" s="235"/>
      <c r="B4" s="235"/>
      <c r="C4" s="235"/>
    </row>
    <row r="5" spans="1:3" ht="23.25" customHeight="1">
      <c r="A5" s="235"/>
      <c r="B5" s="235"/>
      <c r="C5" s="235"/>
    </row>
    <row r="6" spans="1:3" ht="6.75" customHeight="1">
      <c r="A6" s="236" t="s">
        <v>65</v>
      </c>
      <c r="B6" s="236"/>
      <c r="C6" s="236"/>
    </row>
    <row r="7" spans="1:3" ht="15.75" customHeight="1">
      <c r="A7" s="296" t="s">
        <v>66</v>
      </c>
      <c r="B7" s="296"/>
      <c r="C7" s="296"/>
    </row>
    <row r="8" spans="1:3" ht="6.75" customHeight="1">
      <c r="A8" s="236"/>
      <c r="B8" s="236"/>
      <c r="C8" s="236"/>
    </row>
    <row r="9" spans="1:3" ht="14.25">
      <c r="A9" s="232" t="s">
        <v>67</v>
      </c>
      <c r="B9" s="232"/>
      <c r="C9" s="232"/>
    </row>
    <row r="10" spans="1:3" ht="6.75" customHeight="1" thickBot="1">
      <c r="A10" s="297"/>
      <c r="B10" s="297"/>
      <c r="C10" s="297"/>
    </row>
    <row r="11" spans="1:3" ht="75.75" customHeight="1">
      <c r="A11" s="292" t="s">
        <v>68</v>
      </c>
      <c r="B11" s="293"/>
      <c r="C11" s="119">
        <f>'Total Mão de Obra'!AA42</f>
        <v>0</v>
      </c>
    </row>
    <row r="12" spans="1:3" ht="75.75" customHeight="1">
      <c r="A12" s="294" t="s">
        <v>223</v>
      </c>
      <c r="B12" s="295"/>
      <c r="C12" s="120">
        <f>Materiais!D15</f>
        <v>180000</v>
      </c>
    </row>
    <row r="13" spans="1:3" ht="75.75" customHeight="1" thickBot="1">
      <c r="A13" s="290" t="s">
        <v>69</v>
      </c>
      <c r="B13" s="291"/>
      <c r="C13" s="118">
        <f>IF(C11+C12&gt;180000,C11+C12,0)</f>
        <v>0</v>
      </c>
    </row>
  </sheetData>
  <sheetProtection/>
  <mergeCells count="9">
    <mergeCell ref="A13:B13"/>
    <mergeCell ref="A11:B11"/>
    <mergeCell ref="A12:B12"/>
    <mergeCell ref="A1:C5"/>
    <mergeCell ref="A6:C6"/>
    <mergeCell ref="A7:C7"/>
    <mergeCell ref="A8:C8"/>
    <mergeCell ref="A9:C9"/>
    <mergeCell ref="A10:C10"/>
  </mergeCells>
  <printOptions horizontalCentered="1"/>
  <pageMargins left="0.5901574803149606" right="0.5901574803149606" top="1.0830708661417323" bottom="1.0830708661417323" header="0.7874015748031495" footer="0.7874015748031495"/>
  <pageSetup fitToHeight="1" fitToWidth="1" horizontalDpi="600" verticalDpi="600" orientation="portrait" pageOrder="overThenDown"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8">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9</v>
      </c>
      <c r="D3" s="181"/>
      <c r="E3" s="181"/>
    </row>
    <row r="4" spans="1:5" ht="15.75" customHeight="1">
      <c r="A4" s="180" t="s">
        <v>137</v>
      </c>
      <c r="B4" s="180"/>
      <c r="C4" s="181" t="s">
        <v>189</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84" t="s">
        <v>217</v>
      </c>
      <c r="C9" s="185"/>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162</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147">
        <f>((E11/30)/12)*D53</f>
        <v>0</v>
      </c>
      <c r="F53" s="148"/>
    </row>
    <row r="54" spans="1:5" ht="15" thickBot="1">
      <c r="A54" s="183"/>
      <c r="B54" s="160" t="s">
        <v>174</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175</v>
      </c>
      <c r="B57" s="202"/>
      <c r="C57" s="202"/>
      <c r="D57" s="202"/>
      <c r="E57" s="203"/>
    </row>
    <row r="58" spans="1:6" ht="14.25">
      <c r="A58" s="173" t="s">
        <v>87</v>
      </c>
      <c r="B58" s="161" t="s">
        <v>95</v>
      </c>
      <c r="C58" s="162"/>
      <c r="D58" s="163"/>
      <c r="E58" s="39">
        <v>0</v>
      </c>
      <c r="F58" s="148"/>
    </row>
    <row r="59" spans="1:6" ht="15" thickBot="1">
      <c r="A59" s="174"/>
      <c r="B59" s="204" t="s">
        <v>218</v>
      </c>
      <c r="C59" s="205"/>
      <c r="D59" s="206"/>
      <c r="E59" s="39">
        <v>0</v>
      </c>
      <c r="F59" s="148"/>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5">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10</v>
      </c>
      <c r="D3" s="181"/>
      <c r="E3" s="181"/>
    </row>
    <row r="4" spans="1:5" ht="15.75" customHeight="1">
      <c r="A4" s="180" t="s">
        <v>137</v>
      </c>
      <c r="B4" s="180"/>
      <c r="C4" s="181" t="s">
        <v>190</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139</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188</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6" ht="15" thickBot="1">
      <c r="A54" s="183"/>
      <c r="B54" s="160" t="s">
        <v>174</v>
      </c>
      <c r="C54" s="160"/>
      <c r="D54" s="160"/>
      <c r="E54" s="40">
        <f>(SUM(E49:E53))*D28</f>
        <v>0</v>
      </c>
      <c r="F54" s="148"/>
    </row>
    <row r="55" spans="1:6" ht="15" thickBot="1">
      <c r="A55" s="183"/>
      <c r="B55" s="189" t="s">
        <v>86</v>
      </c>
      <c r="C55" s="189"/>
      <c r="D55" s="189"/>
      <c r="E55" s="41">
        <f>SUM(E49:E54)</f>
        <v>0</v>
      </c>
      <c r="F55" s="148"/>
    </row>
    <row r="56" spans="1:5" ht="7.5" customHeight="1" thickBot="1">
      <c r="A56" s="154"/>
      <c r="B56" s="155"/>
      <c r="C56" s="155"/>
      <c r="D56" s="155"/>
      <c r="E56" s="156"/>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64">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192</v>
      </c>
      <c r="D3" s="181"/>
      <c r="E3" s="181"/>
    </row>
    <row r="4" spans="1:5" ht="15.75" customHeight="1">
      <c r="A4" s="180" t="s">
        <v>137</v>
      </c>
      <c r="B4" s="180"/>
      <c r="C4" s="181" t="s">
        <v>193</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217</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162</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5" ht="15" thickBot="1">
      <c r="A54" s="183"/>
      <c r="B54" s="160" t="s">
        <v>174</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61">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191</v>
      </c>
      <c r="D3" s="181"/>
      <c r="E3" s="181"/>
    </row>
    <row r="4" spans="1:5" ht="15.75" customHeight="1">
      <c r="A4" s="180" t="s">
        <v>137</v>
      </c>
      <c r="B4" s="180"/>
      <c r="C4" s="181" t="s">
        <v>194</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84" t="s">
        <v>217</v>
      </c>
      <c r="C9" s="185"/>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188</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6" ht="15" thickBot="1">
      <c r="A54" s="183"/>
      <c r="B54" s="160" t="s">
        <v>174</v>
      </c>
      <c r="C54" s="160"/>
      <c r="D54" s="160"/>
      <c r="E54" s="40">
        <f>(SUM(E49:E53))*D28</f>
        <v>0</v>
      </c>
      <c r="F54" s="148"/>
    </row>
    <row r="55" spans="1:5" ht="15" thickBot="1">
      <c r="A55" s="183"/>
      <c r="B55" s="189" t="s">
        <v>86</v>
      </c>
      <c r="C55" s="189"/>
      <c r="D55" s="189"/>
      <c r="E55" s="41">
        <f>SUM(E49:E54)</f>
        <v>0</v>
      </c>
    </row>
    <row r="56" spans="1:5" ht="7.5" customHeight="1" thickBot="1">
      <c r="A56" s="154"/>
      <c r="B56" s="155"/>
      <c r="C56" s="155"/>
      <c r="D56" s="155"/>
      <c r="E56" s="156"/>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5">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195</v>
      </c>
      <c r="D3" s="181"/>
      <c r="E3" s="181"/>
    </row>
    <row r="4" spans="1:5" ht="15.75" customHeight="1">
      <c r="A4" s="180" t="s">
        <v>137</v>
      </c>
      <c r="B4" s="180"/>
      <c r="C4" s="181" t="s">
        <v>196</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84" t="s">
        <v>217</v>
      </c>
      <c r="C9" s="185"/>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188</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6" ht="15" thickBot="1">
      <c r="A54" s="183"/>
      <c r="B54" s="160" t="s">
        <v>174</v>
      </c>
      <c r="C54" s="160"/>
      <c r="D54" s="160"/>
      <c r="E54" s="40">
        <f>(SUM(E49:E53))*D28</f>
        <v>0</v>
      </c>
      <c r="F54" s="148"/>
    </row>
    <row r="55" spans="1:6" ht="15" thickBot="1">
      <c r="A55" s="183"/>
      <c r="B55" s="189" t="s">
        <v>86</v>
      </c>
      <c r="C55" s="189"/>
      <c r="D55" s="189"/>
      <c r="E55" s="41">
        <f>SUM(E49:E54)</f>
        <v>0</v>
      </c>
      <c r="F55" s="148"/>
    </row>
    <row r="56" spans="1:5" ht="7.5" customHeight="1" thickBot="1">
      <c r="A56" s="154"/>
      <c r="B56" s="155"/>
      <c r="C56" s="155"/>
      <c r="D56" s="155"/>
      <c r="E56" s="156"/>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2">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197</v>
      </c>
      <c r="D3" s="181"/>
      <c r="E3" s="181"/>
    </row>
    <row r="4" spans="1:5" ht="15.75" customHeight="1">
      <c r="A4" s="180" t="s">
        <v>137</v>
      </c>
      <c r="B4" s="180"/>
      <c r="C4" s="181" t="s">
        <v>198</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139</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188</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5" ht="15" thickBot="1">
      <c r="A54" s="183"/>
      <c r="B54" s="160" t="s">
        <v>174</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225</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8">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199</v>
      </c>
      <c r="D3" s="181"/>
      <c r="E3" s="181"/>
    </row>
    <row r="4" spans="1:5" ht="15.75" customHeight="1">
      <c r="A4" s="180" t="s">
        <v>137</v>
      </c>
      <c r="B4" s="180"/>
      <c r="C4" s="181" t="s">
        <v>200</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139</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188</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5" ht="15" thickBot="1">
      <c r="A54" s="183"/>
      <c r="B54" s="160" t="s">
        <v>174</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61">
      <selection activeCell="E71" sqref="E7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136</v>
      </c>
      <c r="B3" s="180"/>
      <c r="C3" s="181" t="s">
        <v>12</v>
      </c>
      <c r="D3" s="181"/>
      <c r="E3" s="181"/>
    </row>
    <row r="4" spans="1:5" ht="15.75" customHeight="1">
      <c r="A4" s="180" t="s">
        <v>137</v>
      </c>
      <c r="B4" s="180"/>
      <c r="C4" s="181" t="s">
        <v>201</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138</v>
      </c>
      <c r="B8" s="160" t="s">
        <v>11</v>
      </c>
      <c r="C8" s="171"/>
      <c r="D8" s="172"/>
      <c r="E8" s="39">
        <v>0</v>
      </c>
    </row>
    <row r="9" spans="1:6" ht="15.75" customHeight="1" thickBot="1">
      <c r="A9" s="183"/>
      <c r="B9" s="160" t="s">
        <v>139</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140</v>
      </c>
      <c r="B13" s="169"/>
      <c r="C13" s="169"/>
      <c r="D13" s="169"/>
      <c r="E13" s="170"/>
    </row>
    <row r="14" spans="1:5" ht="14.25">
      <c r="A14" s="164" t="s">
        <v>141</v>
      </c>
      <c r="B14" s="165"/>
      <c r="C14" s="165"/>
      <c r="D14" s="165"/>
      <c r="E14" s="166"/>
    </row>
    <row r="15" spans="1:5" ht="14.25">
      <c r="A15" s="173" t="s">
        <v>142</v>
      </c>
      <c r="B15" s="160" t="s">
        <v>102</v>
      </c>
      <c r="C15" s="172"/>
      <c r="D15" s="43">
        <v>0</v>
      </c>
      <c r="E15" s="40">
        <f>E11*D15</f>
        <v>0</v>
      </c>
    </row>
    <row r="16" spans="1:5" ht="15">
      <c r="A16" s="174"/>
      <c r="B16" s="160" t="s">
        <v>143</v>
      </c>
      <c r="C16" s="172"/>
      <c r="D16" s="132">
        <f>D82</f>
        <v>0.121</v>
      </c>
      <c r="E16" s="40">
        <f>E8*D16</f>
        <v>0</v>
      </c>
    </row>
    <row r="17" spans="1:5" ht="44.25" customHeight="1" thickBot="1">
      <c r="A17" s="174"/>
      <c r="B17" s="191" t="s">
        <v>144</v>
      </c>
      <c r="C17" s="192"/>
      <c r="D17" s="132">
        <f>A84+A85+A86</f>
        <v>0</v>
      </c>
      <c r="E17" s="40">
        <f>E11*D17</f>
        <v>0</v>
      </c>
    </row>
    <row r="18" spans="1:5" ht="15" thickBot="1">
      <c r="A18" s="175"/>
      <c r="B18" s="193" t="s">
        <v>145</v>
      </c>
      <c r="C18" s="155"/>
      <c r="D18" s="194"/>
      <c r="E18" s="45">
        <f>SUM(E15:E17)</f>
        <v>0</v>
      </c>
    </row>
    <row r="19" spans="1:5" ht="14.25">
      <c r="A19" s="164" t="s">
        <v>146</v>
      </c>
      <c r="B19" s="165"/>
      <c r="C19" s="165"/>
      <c r="D19" s="165"/>
      <c r="E19" s="166"/>
    </row>
    <row r="20" spans="1:5" ht="14.25">
      <c r="A20" s="173" t="s">
        <v>147</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148</v>
      </c>
      <c r="C26" s="172"/>
      <c r="D26" s="43">
        <v>0</v>
      </c>
      <c r="E26" s="40">
        <f>E11*D26</f>
        <v>0</v>
      </c>
    </row>
    <row r="27" spans="1:5" ht="15" thickBot="1">
      <c r="A27" s="174"/>
      <c r="B27" s="195" t="s">
        <v>84</v>
      </c>
      <c r="C27" s="196"/>
      <c r="D27" s="43">
        <v>0</v>
      </c>
      <c r="E27" s="40">
        <f>E11*D27</f>
        <v>0</v>
      </c>
    </row>
    <row r="28" spans="1:5" ht="15" thickBot="1">
      <c r="A28" s="175"/>
      <c r="B28" s="193" t="s">
        <v>149</v>
      </c>
      <c r="C28" s="194"/>
      <c r="D28" s="44">
        <f>SUM(D20:D27)</f>
        <v>0</v>
      </c>
      <c r="E28" s="45">
        <f>SUM(E20:E27)</f>
        <v>0</v>
      </c>
    </row>
    <row r="29" spans="1:5" ht="14.25">
      <c r="A29" s="164" t="s">
        <v>150</v>
      </c>
      <c r="B29" s="165"/>
      <c r="C29" s="165"/>
      <c r="D29" s="165"/>
      <c r="E29" s="166"/>
    </row>
    <row r="30" spans="1:5" ht="15">
      <c r="A30" s="173" t="s">
        <v>151</v>
      </c>
      <c r="B30" s="160" t="s">
        <v>152</v>
      </c>
      <c r="C30" s="171"/>
      <c r="D30" s="172"/>
      <c r="E30" s="39">
        <v>0</v>
      </c>
    </row>
    <row r="31" spans="1:5" ht="15">
      <c r="A31" s="174"/>
      <c r="B31" s="160" t="s">
        <v>153</v>
      </c>
      <c r="C31" s="171"/>
      <c r="D31" s="172"/>
      <c r="E31" s="39">
        <v>0</v>
      </c>
    </row>
    <row r="32" spans="1:5" ht="15">
      <c r="A32" s="174"/>
      <c r="B32" s="160" t="s">
        <v>154</v>
      </c>
      <c r="C32" s="171"/>
      <c r="D32" s="172"/>
      <c r="E32" s="39">
        <v>0</v>
      </c>
    </row>
    <row r="33" spans="1:5" ht="15">
      <c r="A33" s="174"/>
      <c r="B33" s="160" t="s">
        <v>155</v>
      </c>
      <c r="C33" s="171"/>
      <c r="D33" s="172"/>
      <c r="E33" s="39">
        <v>0</v>
      </c>
    </row>
    <row r="34" spans="1:8" ht="15.75" thickBot="1">
      <c r="A34" s="174"/>
      <c r="B34" s="195" t="s">
        <v>156</v>
      </c>
      <c r="C34" s="197"/>
      <c r="D34" s="196"/>
      <c r="E34" s="39">
        <v>0</v>
      </c>
      <c r="H34" s="42"/>
    </row>
    <row r="35" spans="1:5" ht="15" thickBot="1">
      <c r="A35" s="175"/>
      <c r="B35" s="193" t="s">
        <v>157</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158</v>
      </c>
      <c r="B38" s="169"/>
      <c r="C38" s="169"/>
      <c r="D38" s="169"/>
      <c r="E38" s="170"/>
    </row>
    <row r="39" spans="1:5" ht="14.25">
      <c r="A39" s="133"/>
      <c r="B39" s="134"/>
      <c r="C39" s="134" t="s">
        <v>159</v>
      </c>
      <c r="D39" s="134" t="s">
        <v>160</v>
      </c>
      <c r="E39" s="135"/>
    </row>
    <row r="40" spans="1:5" ht="71.25" thickBot="1">
      <c r="A40" s="183" t="s">
        <v>161</v>
      </c>
      <c r="B40" s="136" t="s">
        <v>188</v>
      </c>
      <c r="C40" s="43">
        <v>0</v>
      </c>
      <c r="D40" s="137">
        <f>100/8.33*C40</f>
        <v>0</v>
      </c>
      <c r="E40" s="40">
        <f>E11*C40</f>
        <v>0</v>
      </c>
    </row>
    <row r="41" spans="1:5" ht="15" thickBot="1">
      <c r="A41" s="183"/>
      <c r="B41" s="160" t="s">
        <v>85</v>
      </c>
      <c r="C41" s="171"/>
      <c r="D41" s="172"/>
      <c r="E41" s="40">
        <f>E40*D25</f>
        <v>0</v>
      </c>
    </row>
    <row r="42" spans="1:5" ht="71.25" thickBot="1">
      <c r="A42" s="183"/>
      <c r="B42" s="136" t="s">
        <v>163</v>
      </c>
      <c r="C42" s="43">
        <v>0</v>
      </c>
      <c r="D42" s="137">
        <f>100/1.94*C42</f>
        <v>0</v>
      </c>
      <c r="E42" s="40">
        <f>E11*C42</f>
        <v>0</v>
      </c>
    </row>
    <row r="43" spans="1:5" ht="15" thickBot="1">
      <c r="A43" s="183"/>
      <c r="B43" s="160" t="s">
        <v>164</v>
      </c>
      <c r="C43" s="160"/>
      <c r="D43" s="160"/>
      <c r="E43" s="40">
        <f>E42*D28</f>
        <v>0</v>
      </c>
    </row>
    <row r="44" spans="1:5" ht="30" customHeight="1" thickBot="1">
      <c r="A44" s="183"/>
      <c r="B44" s="161" t="s">
        <v>165</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166</v>
      </c>
      <c r="B47" s="169"/>
      <c r="C47" s="169"/>
      <c r="D47" s="169"/>
      <c r="E47" s="170"/>
    </row>
    <row r="48" spans="1:5" ht="15.75" thickBot="1">
      <c r="A48" s="183" t="s">
        <v>167</v>
      </c>
      <c r="B48" s="198" t="s">
        <v>168</v>
      </c>
      <c r="C48" s="199"/>
      <c r="D48" s="199"/>
      <c r="E48" s="200"/>
    </row>
    <row r="49" spans="1:6" ht="15" thickBot="1">
      <c r="A49" s="183"/>
      <c r="B49" s="167" t="s">
        <v>169</v>
      </c>
      <c r="C49" s="167"/>
      <c r="D49" s="46">
        <v>0</v>
      </c>
      <c r="E49" s="40">
        <f>((E11/30)/12)*D49</f>
        <v>0</v>
      </c>
      <c r="F49" s="148"/>
    </row>
    <row r="50" spans="1:6" ht="15" thickBot="1">
      <c r="A50" s="183"/>
      <c r="B50" s="160" t="s">
        <v>170</v>
      </c>
      <c r="C50" s="160"/>
      <c r="D50" s="43">
        <v>0</v>
      </c>
      <c r="E50" s="40">
        <f>(((E11/30)/12)*5)*D50</f>
        <v>0</v>
      </c>
      <c r="F50" s="148"/>
    </row>
    <row r="51" spans="1:6" ht="15" thickBot="1">
      <c r="A51" s="183"/>
      <c r="B51" s="160" t="s">
        <v>171</v>
      </c>
      <c r="C51" s="160"/>
      <c r="D51" s="43">
        <v>0</v>
      </c>
      <c r="E51" s="40">
        <f>(((E11/30)/12)*15)*D51</f>
        <v>0</v>
      </c>
      <c r="F51" s="148"/>
    </row>
    <row r="52" spans="1:6" ht="15" thickBot="1">
      <c r="A52" s="183"/>
      <c r="B52" s="160" t="s">
        <v>172</v>
      </c>
      <c r="C52" s="160"/>
      <c r="D52" s="43">
        <v>0</v>
      </c>
      <c r="E52" s="40">
        <f>(((E11+E11/3)*(4/12))/12)*D52</f>
        <v>0</v>
      </c>
      <c r="F52" s="148"/>
    </row>
    <row r="53" spans="1:6" ht="15" thickBot="1">
      <c r="A53" s="183"/>
      <c r="B53" s="160" t="s">
        <v>173</v>
      </c>
      <c r="C53" s="160"/>
      <c r="D53" s="46">
        <v>0</v>
      </c>
      <c r="E53" s="40">
        <f>((E11/30)/12)*D53</f>
        <v>0</v>
      </c>
      <c r="F53" s="148"/>
    </row>
    <row r="54" spans="1:5" ht="15" thickBot="1">
      <c r="A54" s="183"/>
      <c r="B54" s="160" t="s">
        <v>174</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175</v>
      </c>
      <c r="B57" s="202"/>
      <c r="C57" s="202"/>
      <c r="D57" s="202"/>
      <c r="E57" s="203"/>
    </row>
    <row r="58" spans="1:5" ht="14.25">
      <c r="A58" s="173" t="s">
        <v>87</v>
      </c>
      <c r="B58" s="161" t="s">
        <v>95</v>
      </c>
      <c r="C58" s="162"/>
      <c r="D58" s="163"/>
      <c r="E58" s="39">
        <v>0</v>
      </c>
    </row>
    <row r="59" spans="1:5" ht="15" thickBot="1">
      <c r="A59" s="174"/>
      <c r="B59" s="204" t="s">
        <v>218</v>
      </c>
      <c r="C59" s="205"/>
      <c r="D59" s="206"/>
      <c r="E59" s="39">
        <v>0</v>
      </c>
    </row>
    <row r="60" spans="1:5" ht="15" thickBot="1">
      <c r="A60" s="175"/>
      <c r="B60" s="157" t="s">
        <v>93</v>
      </c>
      <c r="C60" s="158"/>
      <c r="D60" s="159"/>
      <c r="E60" s="41">
        <f>SUM(E58:E59)</f>
        <v>0</v>
      </c>
    </row>
    <row r="61" spans="1:5" ht="15" thickBot="1">
      <c r="A61" s="116"/>
      <c r="B61" s="138"/>
      <c r="C61" s="138"/>
      <c r="D61" s="138"/>
      <c r="E61" s="139"/>
    </row>
    <row r="62" spans="1:5" ht="15" thickBot="1">
      <c r="A62" s="190" t="s">
        <v>176</v>
      </c>
      <c r="B62" s="190"/>
      <c r="C62" s="190"/>
      <c r="D62" s="190"/>
      <c r="E62" s="190"/>
    </row>
    <row r="63" spans="1:5" ht="14.25">
      <c r="A63" s="164" t="s">
        <v>177</v>
      </c>
      <c r="B63" s="165"/>
      <c r="C63" s="165"/>
      <c r="D63" s="165"/>
      <c r="E63" s="166"/>
    </row>
    <row r="64" spans="1:5" ht="14.25">
      <c r="A64" s="173" t="s">
        <v>178</v>
      </c>
      <c r="B64" s="160" t="s">
        <v>179</v>
      </c>
      <c r="C64" s="160"/>
      <c r="D64" s="43">
        <v>0</v>
      </c>
      <c r="E64" s="40">
        <f>(E11+E36+E45+E55+E60)*D64</f>
        <v>0</v>
      </c>
    </row>
    <row r="65" spans="1:5" ht="15" thickBot="1">
      <c r="A65" s="174"/>
      <c r="B65" s="167" t="s">
        <v>180</v>
      </c>
      <c r="C65" s="167"/>
      <c r="D65" s="43">
        <v>0</v>
      </c>
      <c r="E65" s="40">
        <f>(E11+E36+E45+E55+E60+E64)*D65</f>
        <v>0</v>
      </c>
    </row>
    <row r="66" spans="1:5" ht="15" thickBot="1">
      <c r="A66" s="175"/>
      <c r="B66" s="193" t="s">
        <v>181</v>
      </c>
      <c r="C66" s="155"/>
      <c r="D66" s="194"/>
      <c r="E66" s="45">
        <f>SUM(E64:E65)</f>
        <v>0</v>
      </c>
    </row>
    <row r="67" spans="1:5" ht="14.25">
      <c r="A67" s="164" t="s">
        <v>182</v>
      </c>
      <c r="B67" s="165"/>
      <c r="C67" s="165"/>
      <c r="D67" s="165"/>
      <c r="E67" s="166"/>
    </row>
    <row r="68" spans="1:5" ht="14.25">
      <c r="A68" s="174" t="s">
        <v>183</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E76*D71</f>
        <v>0</v>
      </c>
    </row>
    <row r="72" spans="1:5" ht="15" thickBot="1">
      <c r="A72" s="174"/>
      <c r="B72" s="207" t="s">
        <v>92</v>
      </c>
      <c r="C72" s="207"/>
      <c r="D72" s="49">
        <f>SUM(D68:D71)</f>
        <v>0</v>
      </c>
      <c r="E72" s="140"/>
    </row>
    <row r="73" spans="1:5" ht="15" thickBot="1">
      <c r="A73" s="175"/>
      <c r="B73" s="193" t="s">
        <v>184</v>
      </c>
      <c r="C73" s="155"/>
      <c r="D73" s="194"/>
      <c r="E73" s="45">
        <f>SUM(E68:E71)</f>
        <v>0</v>
      </c>
    </row>
    <row r="74" spans="1:5" ht="15" thickBot="1">
      <c r="A74" s="117"/>
      <c r="B74" s="189" t="s">
        <v>185</v>
      </c>
      <c r="C74" s="189"/>
      <c r="D74" s="189"/>
      <c r="E74" s="41">
        <f>E66+E73</f>
        <v>0</v>
      </c>
    </row>
    <row r="75" spans="1:5" ht="7.5" customHeight="1" thickBot="1">
      <c r="A75" s="182"/>
      <c r="B75" s="182"/>
      <c r="C75" s="182"/>
      <c r="D75" s="182"/>
      <c r="E75" s="182"/>
    </row>
    <row r="76" spans="1:6" ht="16.5" thickBot="1">
      <c r="A76" s="214" t="s">
        <v>186</v>
      </c>
      <c r="B76" s="214"/>
      <c r="C76" s="214"/>
      <c r="D76" s="214"/>
      <c r="E76" s="51">
        <f>ROUND((E11+E36+E45+E55+E60+E66)/(1-(D72)),2)</f>
        <v>0</v>
      </c>
      <c r="F76" s="148"/>
    </row>
    <row r="77" spans="1:5" ht="26.25" customHeight="1">
      <c r="A77" s="215" t="s">
        <v>94</v>
      </c>
      <c r="B77" s="215"/>
      <c r="C77" s="215"/>
      <c r="D77" s="215"/>
      <c r="E77" s="215"/>
    </row>
    <row r="78" ht="15" thickBot="1"/>
    <row r="79" spans="1:5" ht="15" thickBot="1">
      <c r="A79" s="141"/>
      <c r="B79" s="216" t="s">
        <v>101</v>
      </c>
      <c r="C79" s="217"/>
      <c r="D79" s="217"/>
      <c r="E79" s="218"/>
    </row>
    <row r="80" spans="1:5" ht="15" thickBot="1">
      <c r="A80" s="141"/>
      <c r="B80" s="76" t="s">
        <v>103</v>
      </c>
      <c r="C80" s="77" t="s">
        <v>109</v>
      </c>
      <c r="D80" s="77" t="s">
        <v>105</v>
      </c>
      <c r="E80" s="78" t="s">
        <v>107</v>
      </c>
    </row>
    <row r="81" spans="1:5" ht="15" thickBot="1">
      <c r="A81" s="141"/>
      <c r="B81" s="79" t="s">
        <v>102</v>
      </c>
      <c r="C81" s="90"/>
      <c r="D81" s="80">
        <v>0.0833</v>
      </c>
      <c r="E81" s="105">
        <f>ROUND((E11*D81),2)</f>
        <v>0</v>
      </c>
    </row>
    <row r="82" spans="1:5" ht="15" thickBot="1">
      <c r="A82" s="141"/>
      <c r="B82" s="81" t="s">
        <v>104</v>
      </c>
      <c r="C82" s="91"/>
      <c r="D82" s="82">
        <v>0.121</v>
      </c>
      <c r="E82" s="106">
        <f>ROUND((E11*D82),2)</f>
        <v>0</v>
      </c>
    </row>
    <row r="83" spans="1:5" ht="26.25" thickBot="1">
      <c r="A83" s="141"/>
      <c r="B83" s="83" t="s">
        <v>108</v>
      </c>
      <c r="C83" s="90"/>
      <c r="D83" s="80">
        <v>0.05</v>
      </c>
      <c r="E83" s="105">
        <f>ROUND((E11*D83),2)</f>
        <v>0</v>
      </c>
    </row>
    <row r="84" spans="1:6" ht="14.25">
      <c r="A84" s="142">
        <f>IF(D26=1%,D84,0)</f>
        <v>0</v>
      </c>
      <c r="B84" s="219" t="s">
        <v>187</v>
      </c>
      <c r="C84" s="84" t="s">
        <v>110</v>
      </c>
      <c r="D84" s="85">
        <v>0.0739</v>
      </c>
      <c r="E84" s="107">
        <f>ROUND((IF(D26=1%,E11*D84,0)),2)</f>
        <v>0</v>
      </c>
      <c r="F84" s="143"/>
    </row>
    <row r="85" spans="1:6" ht="14.25">
      <c r="A85" s="142">
        <f>IF(D26=2%,D85,0)</f>
        <v>0</v>
      </c>
      <c r="B85" s="220"/>
      <c r="C85" s="86" t="s">
        <v>111</v>
      </c>
      <c r="D85" s="87">
        <v>0.076</v>
      </c>
      <c r="E85" s="108">
        <f>ROUND((IF(D26=2%,E11*D85,0)),2)</f>
        <v>0</v>
      </c>
      <c r="F85" s="143"/>
    </row>
    <row r="86" spans="1:6" ht="15" thickBot="1">
      <c r="A86" s="142">
        <f>IF(D26=3%,D86,0)</f>
        <v>0</v>
      </c>
      <c r="B86" s="221"/>
      <c r="C86" s="88" t="s">
        <v>112</v>
      </c>
      <c r="D86" s="89">
        <v>0.0782</v>
      </c>
      <c r="E86" s="109">
        <f>ROUND((IF(D26=3%,E11*D86,0)),2)</f>
        <v>0</v>
      </c>
      <c r="F86" s="143"/>
    </row>
    <row r="87" spans="1:5" ht="15" thickBot="1">
      <c r="A87" s="141"/>
      <c r="B87" s="208" t="s">
        <v>106</v>
      </c>
      <c r="C87" s="209"/>
      <c r="D87" s="210"/>
      <c r="E87" s="110">
        <f>SUM(E81:E86)</f>
        <v>0</v>
      </c>
    </row>
    <row r="88" spans="2:5" ht="14.25" customHeight="1">
      <c r="B88" s="211" t="s">
        <v>113</v>
      </c>
      <c r="C88" s="211"/>
      <c r="D88" s="211"/>
      <c r="E88" s="211"/>
    </row>
    <row r="89" spans="2:5" ht="14.25">
      <c r="B89" s="212"/>
      <c r="C89" s="212"/>
      <c r="D89" s="212"/>
      <c r="E89" s="212"/>
    </row>
    <row r="90" spans="2:5" ht="14.25">
      <c r="B90" s="212"/>
      <c r="C90" s="212"/>
      <c r="D90" s="212"/>
      <c r="E90" s="212"/>
    </row>
    <row r="91" spans="2:5" ht="14.25" customHeight="1">
      <c r="B91" s="213" t="s">
        <v>215</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35273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dc:creator>
  <cp:keywords/>
  <dc:description/>
  <cp:lastModifiedBy>Marivaldo de Sousa Gonçalves</cp:lastModifiedBy>
  <cp:lastPrinted>2015-03-06T17:12:33Z</cp:lastPrinted>
  <dcterms:created xsi:type="dcterms:W3CDTF">1998-04-01T16:47:07Z</dcterms:created>
  <dcterms:modified xsi:type="dcterms:W3CDTF">2020-02-05T16:53:30Z</dcterms:modified>
  <cp:category/>
  <cp:version/>
  <cp:contentType/>
  <cp:contentStatus/>
  <cp:revision>17</cp:revision>
</cp:coreProperties>
</file>