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66" activeTab="0"/>
  </bookViews>
  <sheets>
    <sheet name="Discriminação" sheetId="1" r:id="rId1"/>
    <sheet name="Custo Mão de Obra Residente" sheetId="2" r:id="rId2"/>
    <sheet name="Resumo Mão de Obra Residente" sheetId="3" r:id="rId3"/>
    <sheet name="Manutenção Corretiva" sheetId="4" r:id="rId4"/>
    <sheet name="Totalização" sheetId="5" r:id="rId5"/>
  </sheets>
  <externalReferences>
    <externalReference r:id="rId8"/>
  </externalReferences>
  <definedNames>
    <definedName name="_xlnm.Print_Area" localSheetId="1">'Custo Mão de Obra Residente'!$A$1:$E$83</definedName>
    <definedName name="_xlnm.Print_Area" localSheetId="0">'Discriminação'!$A$1:$C$13</definedName>
    <definedName name="_xlnm.Print_Area" localSheetId="3">'Manutenção Corretiva'!$A$1:$E$27</definedName>
    <definedName name="_xlnm.Print_Area" localSheetId="2">'Resumo Mão de Obra Residente'!$Q$1:$AB$20</definedName>
    <definedName name="_xlnm.Print_Area" localSheetId="4">'Totalização'!$B$2:$E$13</definedName>
    <definedName name="Excel_BuiltIn_Print_Area_1">"$#REF!.$A$5:$G$10"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<sst xmlns="http://schemas.openxmlformats.org/spreadsheetml/2006/main" count="191" uniqueCount="178">
  <si>
    <t>ANEXO III</t>
  </si>
  <si>
    <t>A</t>
  </si>
  <si>
    <t>Data da apresentação da proposta (dia/mês/ano)</t>
  </si>
  <si>
    <t>B</t>
  </si>
  <si>
    <t>Município</t>
  </si>
  <si>
    <t>C</t>
  </si>
  <si>
    <t>Ano do Acordo, Convenção ou Sentença Normativa em Dissídio Coletivo</t>
  </si>
  <si>
    <t>D</t>
  </si>
  <si>
    <t>Tipo de Serviço</t>
  </si>
  <si>
    <t>E</t>
  </si>
  <si>
    <t>Nº de meses de execução
 contratual</t>
  </si>
  <si>
    <t>F</t>
  </si>
  <si>
    <t>Valor Global Estimado da Proposta</t>
  </si>
  <si>
    <t>NOTA :Só preencher as células em amarelo.</t>
  </si>
  <si>
    <t>VALOR (R$)</t>
  </si>
  <si>
    <t>MÓDULO 01 – COMPOSIÇÃO DA REMUNERAÇÃO</t>
  </si>
  <si>
    <t>Módulo 1</t>
  </si>
  <si>
    <t>Salário</t>
  </si>
  <si>
    <t>Adicional de Insalubridade</t>
  </si>
  <si>
    <t>Outros (especificar)</t>
  </si>
  <si>
    <t>TOTAL DO MÓDULO 01</t>
  </si>
  <si>
    <t>MÓDULO 02 – BENEFÍCIOS MENSAIS E DIÁRIOS</t>
  </si>
  <si>
    <t>Módulo 02</t>
  </si>
  <si>
    <t>Assistência Médica</t>
  </si>
  <si>
    <t>Auxílio Creche</t>
  </si>
  <si>
    <t>Auxílio Funeral</t>
  </si>
  <si>
    <t>Seguro de Vida</t>
  </si>
  <si>
    <t>TOTAL DO MÓDULO 02</t>
  </si>
  <si>
    <t>MÓDULO 03 – INSUMOS DIVERSOS</t>
  </si>
  <si>
    <t>Módulo 03</t>
  </si>
  <si>
    <t>Uniforme</t>
  </si>
  <si>
    <t>TOTAL DO MÓDULO 03</t>
  </si>
  <si>
    <t>MÓDULO 04 – ENCARGOS SOCIAIS E TRABALHISTAS</t>
  </si>
  <si>
    <t>SUBMÓDULO 4.1 – Encargos Previdenciários e FGTS</t>
  </si>
  <si>
    <t>SUBMÓDULO 4.1</t>
  </si>
  <si>
    <t>INSS</t>
  </si>
  <si>
    <t>SESI/SESC</t>
  </si>
  <si>
    <t>SENAI/SENAC</t>
  </si>
  <si>
    <t>INCRA</t>
  </si>
  <si>
    <t>Salário Educação</t>
  </si>
  <si>
    <t>FGTS</t>
  </si>
  <si>
    <t>Seguro de Acidente do Trabalho</t>
  </si>
  <si>
    <t>SEBRAE</t>
  </si>
  <si>
    <t>TOTAL DO SUBMÓDULO 4.1</t>
  </si>
  <si>
    <t>SUBMÓDULO 4.2 – 13º SALÁRIO E ADCIONAL DE FÉRIAS</t>
  </si>
  <si>
    <t>SUBMÓDULO 4.2</t>
  </si>
  <si>
    <t>Décimo Terceiro Salário</t>
  </si>
  <si>
    <t>Adicional de Férias</t>
  </si>
  <si>
    <t>Incidência do Submódulo 4.1 sobre 13º Salário e Adicional de Férias</t>
  </si>
  <si>
    <t>TOTAL DO SUBMÓDULO 4.2</t>
  </si>
  <si>
    <t>SUBMÓDULO 4.3 – AFASTAMENTO MATERNIDADE</t>
  </si>
  <si>
    <t>SUBMÓDULO 4.3</t>
  </si>
  <si>
    <t>Afastamento Maternidade</t>
  </si>
  <si>
    <t>Incidência do Submódulo 4.1 sobre Afastamento Maternidade</t>
  </si>
  <si>
    <t>Incidência do Submódulo 4.1 sobre Remun. E 13º recebidos pelo substituto durante licença</t>
  </si>
  <si>
    <t>TOTAL DO SUBMÓDULO 4.3</t>
  </si>
  <si>
    <t>SUBMÓDULO 4.4 – PROVISÃO PARA RESCISÃO</t>
  </si>
  <si>
    <t>SUBMÓDULO 4.4</t>
  </si>
  <si>
    <t>Aviso Prévio Indenizado</t>
  </si>
  <si>
    <t>Incidência do FGTS sobre o Aviso Prévio Indenizado</t>
  </si>
  <si>
    <t>Multa do FGTS sobre o  Aviso Prévio Indenizado</t>
  </si>
  <si>
    <t>Aviso Prévio Trabalhado</t>
  </si>
  <si>
    <t>Incidência do Submódulo 4.1 sobre o Aviso Prévio Trabalhado</t>
  </si>
  <si>
    <t>Multa do FGTS sobre o  Aviso Prévio Trabalhado</t>
  </si>
  <si>
    <t>TOTAL DO SUBMÓDULO 4.4</t>
  </si>
  <si>
    <t>SUBMÓDULO 4.5 – CUSTO DE REPOSIÇÃO DE PROFISSIONAL AUSENTE</t>
  </si>
  <si>
    <t>SUBMÓDULO 4.5</t>
  </si>
  <si>
    <t>Ausência por Férias</t>
  </si>
  <si>
    <t>Ausência por Licença Paternidade</t>
  </si>
  <si>
    <t>Ausência por Acidente de Trabalho</t>
  </si>
  <si>
    <t>Incidência do Submódulo 4.1 sobre Custo de Reposição de Profissional Ausente</t>
  </si>
  <si>
    <t>TOTAL DO SUBMÓDULO 4.5</t>
  </si>
  <si>
    <t>TOTAL DO MÓDULO 04</t>
  </si>
  <si>
    <t>ISSQN (Imposto sobre Serviços de Qualquer Natureza)</t>
  </si>
  <si>
    <t>PIS/PASEP – Programa de Integração Social</t>
  </si>
  <si>
    <t>COFINS – Contribuição para Financiamento da Seguridade Social</t>
  </si>
  <si>
    <t>Contribuição Previdenciária (Empresas enquadradas na Lei 128/2008, caso necessário)</t>
  </si>
  <si>
    <t>Somatório do percentual dos tributos</t>
  </si>
  <si>
    <t>Custos Indiretos (% sobre o somatório dos módulos 01, 02, 03 e 04)</t>
  </si>
  <si>
    <t>PLANILHA DE CUSTOS E FORMAÇÃO DE PREÇOS</t>
  </si>
  <si>
    <t>Assistência Odontológica</t>
  </si>
  <si>
    <r>
      <t xml:space="preserve">Ausência por Doença - – </t>
    </r>
    <r>
      <rPr>
        <sz val="10"/>
        <color indexed="10"/>
        <rFont val="Arial"/>
        <family val="2"/>
      </rPr>
      <t>Obs.: Para este item informar quantidade estimada de ausências e não percentual</t>
    </r>
  </si>
  <si>
    <r>
      <t xml:space="preserve">Ausências Legais – </t>
    </r>
    <r>
      <rPr>
        <sz val="10"/>
        <color indexed="10"/>
        <rFont val="Arial"/>
        <family val="2"/>
      </rPr>
      <t>Obs.: Para este item informar quantidade estimada de ausências e não percentual</t>
    </r>
  </si>
  <si>
    <t>MÓDULO 05 – CUSTOS INDIRETOS, TRIBUTOS E LUCRO</t>
  </si>
  <si>
    <t>MÓDULO 05</t>
  </si>
  <si>
    <t>Lucro (% sobre o somatório dos módulos 01, 02, 03 e 04 e os Custos Indiretos)</t>
  </si>
  <si>
    <t>TOTAL DO MÓDULO 05</t>
  </si>
  <si>
    <t>CUSTO HOMEM/MÊS (SOMATÓRIO DOS MÓDULOS 01, 02, 03, 04 E 05)</t>
  </si>
  <si>
    <t>NOTA :Só preencher as células em amarelo, que podem ou não ser preenchidas na sua totalidade, a depender do regime de tributação da empresa. Ver nota explicativa.</t>
  </si>
  <si>
    <t>POSTO</t>
  </si>
  <si>
    <t>PERFIL DA MÃO-DE-OBRA</t>
  </si>
  <si>
    <t>(Horas)</t>
  </si>
  <si>
    <t>Valor Ordinário Mensal</t>
  </si>
  <si>
    <t>Valor Ordinário para 12 meses</t>
  </si>
  <si>
    <t>Planilha de Custos e Formação de Preços - CPqGM</t>
  </si>
  <si>
    <t>QUADRO RESUMO DO VALOR GLOBAL ESTIMADO DO SERVIÇO</t>
  </si>
  <si>
    <r>
      <t xml:space="preserve">Outros </t>
    </r>
    <r>
      <rPr>
        <sz val="10"/>
        <color indexed="10"/>
        <rFont val="Arial"/>
        <family val="2"/>
      </rPr>
      <t>(especificar e demonstrar memória de cálculo -caso necessário encaminhe arquivo a parte)</t>
    </r>
  </si>
  <si>
    <r>
      <t xml:space="preserve">Vale Refeição </t>
    </r>
    <r>
      <rPr>
        <sz val="10"/>
        <color indexed="10"/>
        <rFont val="Arial"/>
        <family val="2"/>
      </rPr>
      <t>(demonstrar a memória de cálculo nessa linha)</t>
    </r>
  </si>
  <si>
    <r>
      <t xml:space="preserve">Vale Transporte </t>
    </r>
    <r>
      <rPr>
        <sz val="10"/>
        <color indexed="10"/>
        <rFont val="Arial"/>
        <family val="2"/>
      </rPr>
      <t>(demonstrar a memória de cálculo nessa linha)</t>
    </r>
  </si>
  <si>
    <t>Técnico de Manutenção</t>
  </si>
  <si>
    <t>3.2 PLANILHA DE CUSTO UNITÁRIO</t>
  </si>
  <si>
    <t>3.3 PLANILHA DE TOTALIZAÇÃO PARCIAL</t>
  </si>
  <si>
    <t>3.2.1 JORNADA SALARIAL</t>
  </si>
  <si>
    <t>3.2.2 VALOR</t>
  </si>
  <si>
    <t>3.3.1 FREQUÊNCIA NO POSTO DE TRABALHO</t>
  </si>
  <si>
    <t>3.3.2 CUSTO HOMEM HORA DO PERFIL DE MÃO DE OBRA</t>
  </si>
  <si>
    <t>3.3.3 PREÇO MENSAL</t>
  </si>
  <si>
    <t>Posto</t>
  </si>
  <si>
    <t xml:space="preserve"> TABELA DE HORA EXTRA</t>
  </si>
  <si>
    <t>VALOR DA HORA</t>
  </si>
  <si>
    <t>3.2.1.1 Semanal</t>
  </si>
  <si>
    <t>3.2.1.2 Constante</t>
  </si>
  <si>
    <t>3.2.1.3 Taxa da Hora Trabalhada</t>
  </si>
  <si>
    <t>3.2.2.1 Homem-Mês</t>
  </si>
  <si>
    <t>3.2.2.2 Homem Hora</t>
  </si>
  <si>
    <t>3.3.1.1 Homem Hora Semanal</t>
  </si>
  <si>
    <t>3.3.1.2 Constante</t>
  </si>
  <si>
    <t>3.3.1.3 Jornada Mensal</t>
  </si>
  <si>
    <t>3.3.3.1 Unitário</t>
  </si>
  <si>
    <t>3.3.3.2 Quantidade</t>
  </si>
  <si>
    <t>3.3.3.3 Total</t>
  </si>
  <si>
    <t>Número máximo
 de horas estimadas</t>
  </si>
  <si>
    <t>Percentual de acréscimo sobre a hora normal (seg a sexta)</t>
  </si>
  <si>
    <t>Seg/Sex</t>
  </si>
  <si>
    <t>Total em R$ (seg/sex)</t>
  </si>
  <si>
    <t>Percentual de acréscimo sobre a hora normal (sábado)</t>
  </si>
  <si>
    <t>Sábado</t>
  </si>
  <si>
    <t>Total em R$ (Sábado)</t>
  </si>
  <si>
    <t>Percentual de acréscimo sobre a hora normal (domingo e feriado)</t>
  </si>
  <si>
    <t>Dom/Feriado</t>
  </si>
  <si>
    <t>Total em R$ (dom/feriado)</t>
  </si>
  <si>
    <t>Subtotal de hora extra estimada
do perfil</t>
  </si>
  <si>
    <t>(Semana)</t>
  </si>
  <si>
    <t>[= 1 / (3.2.1.1 X 3.2.1.2)]</t>
  </si>
  <si>
    <t>(=Planilha 3.1)</t>
  </si>
  <si>
    <t>(=3.2.1.3 X 3.2.2.1)</t>
  </si>
  <si>
    <t xml:space="preserve"> (3.3.1.1 X 3.3.1.2)               (Horas Trabalhadas)</t>
  </si>
  <si>
    <t>(= Item 3.2.2.2)                    (R$)</t>
  </si>
  <si>
    <t>(= 3.3.1.3X 3.3.2) (R$)</t>
  </si>
  <si>
    <t>(= 3.3.3.1X 3.3.3.2)                (R$)</t>
  </si>
  <si>
    <t>(12 meses)</t>
  </si>
  <si>
    <t>1/3</t>
  </si>
  <si>
    <t xml:space="preserve">       PLANILHA DE EVENTUAIS HORAS EXTRAS</t>
  </si>
  <si>
    <t>MANUTENÇÃO CORRETIVA</t>
  </si>
  <si>
    <t>VALOR POR HORA</t>
  </si>
  <si>
    <t>MÃO DE OBRA</t>
  </si>
  <si>
    <t>Lançar o valor referente ao custo da mão de obra (remuneração, benefícios, etc.).</t>
  </si>
  <si>
    <t>INSUMOS</t>
  </si>
  <si>
    <t>Lançar o valor referente ao custo com insumos (ferramentas, materiais de consumo, etc.).</t>
  </si>
  <si>
    <t>DESPESAS OPERACIONAIS ADMINISTRATIVAS</t>
  </si>
  <si>
    <t>Lançar o valor referente ao custo com despesas operacionais administrativas (custos indiretos, deslocamentos, etc.).</t>
  </si>
  <si>
    <t>NOTA :Só preencher as células em amarelo</t>
  </si>
  <si>
    <t>CUSTO TOTAL ESTIMADO</t>
  </si>
  <si>
    <t>TÉCNICO
MANUTENÇÃO
CORRETIVA</t>
  </si>
  <si>
    <t>PREÇO GLOBAL ESTIMADO DO CONTRATO (12 MESES)</t>
  </si>
  <si>
    <t>Previsão Mensal</t>
  </si>
  <si>
    <t>Previsão para 12 meses</t>
  </si>
  <si>
    <t>TÉCNICO
MANUTENÇÃO
PREVENTIVA
(HOMEM/MÊS)</t>
  </si>
  <si>
    <t>CUSTO ESTIMADO</t>
  </si>
  <si>
    <t>Valor Ordinário Mensal + Valor mensal estimado de horas-extras</t>
  </si>
  <si>
    <t>Valor Ordinário para 12 meses + Valor Máximo estimado de horas-extras (12 meses)</t>
  </si>
  <si>
    <t>CUSTO ESTIMADO TOTAL DO POSTO</t>
  </si>
  <si>
    <t>TOTAL ESTIMADO</t>
  </si>
  <si>
    <t>(Mão de Obra Residente)</t>
  </si>
  <si>
    <t>Perfil da Mão de Obra: Técnico de Manutenção</t>
  </si>
  <si>
    <t>(Serviços não Prestados pela Mão de Obra Residente)</t>
  </si>
  <si>
    <t>Descrição do Serviço</t>
  </si>
  <si>
    <t>SERVIÇO CONTÍNUO DE MANUTENÇÃO PREVENTIVA E CORRETIVA NO LABORATÓRIO DE BIOSSEGURANÇA NÍVEL 3 DO INSTITUTO GONÇALO MONIZ (IGM)/FIOCRUZ-BA</t>
  </si>
  <si>
    <t>TOTAL ESTIMADO (180 HORAS)</t>
  </si>
  <si>
    <t>CUSTO TOTAL MANUTENÇÃO CORRETIVA</t>
  </si>
  <si>
    <t>PEÇAS - acessórios, componentes, partes e peças de reposição
(Limite de 50% do valor máximo estimado dos serviços)</t>
  </si>
  <si>
    <t xml:space="preserve">→ → → → → → → → → → → → → → → → → → → → → → → → → → → → → → → → → → → → → → → → → → → → → → → → → → → → → → → → </t>
  </si>
  <si>
    <t xml:space="preserve">→ → → → → → → → → → → → → → → → → </t>
  </si>
  <si>
    <t xml:space="preserve">→ → → → → → → → → → → → → → </t>
  </si>
  <si>
    <t>→ → → → → → → → → → →</t>
  </si>
  <si>
    <t>↑↑↑↑↑↑↑</t>
  </si>
  <si>
    <t xml:space="preserve">→ → → → → → → → → → → → → </t>
  </si>
  <si>
    <t>NOTA: Inserir os percentuais de hora extra nas células em Amarelo.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</si>
</sst>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[$R$-416]\ #,##0.00;[Red]\-[$R$-416]\ #,##0.00"/>
    <numFmt numFmtId="166" formatCode="0.0000"/>
    <numFmt numFmtId="167" formatCode="0.00000000"/>
    <numFmt numFmtId="168" formatCode="#,##0.00;[Red]#,##0.00"/>
    <numFmt numFmtId="169" formatCode="_(* #,##0.00_);_(* \(#,##0.00\);_(* \-??_);_(@_)"/>
    <numFmt numFmtId="170" formatCode="#,##0_ ;[Red]\-#,##0\ "/>
    <numFmt numFmtId="171" formatCode="#,##0.00&quot; &quot;;&quot; (&quot;#,##0.00&quot;)&quot;;&quot; -&quot;#&quot; &quot;;@&quot; &quot;"/>
    <numFmt numFmtId="172" formatCode="&quot;R$ &quot;#,##0.00;[Red]&quot;R$ &quot;#,##0.00"/>
  </numFmts>
  <fonts count="73">
    <font>
      <sz val="10"/>
      <name val="Arial"/>
      <family val="2"/>
    </font>
    <font>
      <b/>
      <sz val="12"/>
      <color indexed="8"/>
      <name val="Arial1"/>
      <family val="0"/>
    </font>
    <font>
      <sz val="10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"/>
      <family val="2"/>
    </font>
    <font>
      <sz val="12"/>
      <color indexed="8"/>
      <name val="Arial1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1"/>
      <family val="0"/>
    </font>
    <font>
      <sz val="5"/>
      <color indexed="8"/>
      <name val="Arial1"/>
      <family val="0"/>
    </font>
    <font>
      <b/>
      <sz val="10"/>
      <color indexed="8"/>
      <name val="Arial1"/>
      <family val="0"/>
    </font>
    <font>
      <b/>
      <sz val="8"/>
      <color indexed="8"/>
      <name val="Arial1"/>
      <family val="0"/>
    </font>
    <font>
      <b/>
      <sz val="9"/>
      <color indexed="8"/>
      <name val="Arial1"/>
      <family val="0"/>
    </font>
    <font>
      <b/>
      <sz val="14"/>
      <color indexed="8"/>
      <name val="Arial1"/>
      <family val="0"/>
    </font>
    <font>
      <b/>
      <sz val="11"/>
      <color indexed="8"/>
      <name val="Arial1"/>
      <family val="0"/>
    </font>
    <font>
      <b/>
      <sz val="10"/>
      <color indexed="10"/>
      <name val="Arial1"/>
      <family val="0"/>
    </font>
    <font>
      <sz val="9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1"/>
      <family val="0"/>
    </font>
    <font>
      <sz val="9"/>
      <color theme="1"/>
      <name val="Arial1"/>
      <family val="0"/>
    </font>
    <font>
      <sz val="5"/>
      <color theme="1"/>
      <name val="Arial1"/>
      <family val="0"/>
    </font>
    <font>
      <b/>
      <sz val="10"/>
      <color theme="1"/>
      <name val="Arial1"/>
      <family val="0"/>
    </font>
    <font>
      <b/>
      <sz val="8"/>
      <color theme="1"/>
      <name val="Arial1"/>
      <family val="0"/>
    </font>
    <font>
      <b/>
      <sz val="9"/>
      <color theme="1"/>
      <name val="Arial1"/>
      <family val="0"/>
    </font>
    <font>
      <b/>
      <sz val="12"/>
      <color theme="1"/>
      <name val="Arial1"/>
      <family val="0"/>
    </font>
    <font>
      <b/>
      <sz val="14"/>
      <color theme="1"/>
      <name val="Arial1"/>
      <family val="0"/>
    </font>
    <font>
      <b/>
      <sz val="12"/>
      <color rgb="FFFF0000"/>
      <name val="Calibri"/>
      <family val="2"/>
    </font>
    <font>
      <sz val="9"/>
      <color rgb="FFFF0000"/>
      <name val="Calibri"/>
      <family val="2"/>
    </font>
    <font>
      <b/>
      <sz val="10"/>
      <color rgb="FFFF0000"/>
      <name val="Arial1"/>
      <family val="0"/>
    </font>
    <font>
      <b/>
      <sz val="11"/>
      <color theme="1"/>
      <name val="Arial1"/>
      <family val="0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ck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/>
      <top style="thin">
        <color indexed="8"/>
      </top>
      <bottom style="medium">
        <color indexed="8"/>
      </bottom>
    </border>
    <border>
      <left style="thin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rgb="FF000000"/>
      </right>
      <top style="medium"/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 style="thin">
        <color rgb="FF000000"/>
      </left>
      <right/>
      <top style="medium"/>
      <bottom/>
    </border>
    <border>
      <left style="thin"/>
      <right style="thin"/>
      <top style="medium"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/>
    </border>
    <border>
      <left/>
      <right style="medium">
        <color rgb="FF000000"/>
      </right>
      <top style="medium"/>
      <bottom/>
    </border>
    <border>
      <left style="thin">
        <color rgb="FF000000"/>
      </left>
      <right style="medium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/>
      <right style="thin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thick"/>
      <bottom/>
    </border>
    <border>
      <left>
        <color indexed="63"/>
      </left>
      <right style="thick"/>
      <top style="thick"/>
      <bottom>
        <color indexed="63"/>
      </bottom>
    </border>
    <border>
      <left/>
      <right style="thick"/>
      <top>
        <color indexed="63"/>
      </top>
      <bottom/>
    </border>
    <border>
      <left style="thick"/>
      <right/>
      <top>
        <color indexed="63"/>
      </top>
      <bottom style="hair"/>
    </border>
    <border>
      <left/>
      <right/>
      <top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/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 style="thick"/>
      <top style="hair"/>
      <bottom style="hair"/>
    </border>
    <border>
      <left style="thick"/>
      <right style="thin">
        <color indexed="8"/>
      </right>
      <top style="medium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medium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171" fontId="49" fillId="0" borderId="0">
      <alignment/>
      <protection/>
    </xf>
    <xf numFmtId="164" fontId="2" fillId="0" borderId="0" applyBorder="0" applyProtection="0">
      <alignment/>
    </xf>
    <xf numFmtId="9" fontId="49" fillId="0" borderId="0">
      <alignment/>
      <protection/>
    </xf>
    <xf numFmtId="0" fontId="5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2" fillId="21" borderId="5" applyNumberFormat="0" applyAlignment="0" applyProtection="0"/>
    <xf numFmtId="41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0" fontId="0" fillId="33" borderId="11" xfId="0" applyNumberFormat="1" applyFont="1" applyFill="1" applyBorder="1" applyAlignment="1">
      <alignment horizontal="right"/>
    </xf>
    <xf numFmtId="10" fontId="0" fillId="33" borderId="13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right"/>
    </xf>
    <xf numFmtId="10" fontId="12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4" fontId="0" fillId="33" borderId="12" xfId="0" applyNumberFormat="1" applyFont="1" applyFill="1" applyBorder="1" applyAlignment="1">
      <alignment/>
    </xf>
    <xf numFmtId="4" fontId="9" fillId="0" borderId="1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0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11" fillId="0" borderId="14" xfId="0" applyNumberFormat="1" applyFont="1" applyBorder="1" applyAlignment="1" applyProtection="1">
      <alignment horizontal="center" vertical="top"/>
      <protection hidden="1"/>
    </xf>
    <xf numFmtId="4" fontId="0" fillId="0" borderId="12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44" fontId="60" fillId="0" borderId="16" xfId="48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4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 horizontal="center"/>
    </xf>
    <xf numFmtId="166" fontId="61" fillId="0" borderId="0" xfId="0" applyNumberFormat="1" applyFont="1" applyBorder="1" applyAlignment="1">
      <alignment/>
    </xf>
    <xf numFmtId="167" fontId="61" fillId="0" borderId="0" xfId="0" applyNumberFormat="1" applyFont="1" applyBorder="1" applyAlignment="1">
      <alignment/>
    </xf>
    <xf numFmtId="44" fontId="61" fillId="0" borderId="0" xfId="48" applyFont="1" applyBorder="1" applyAlignment="1">
      <alignment/>
    </xf>
    <xf numFmtId="4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166" fontId="61" fillId="0" borderId="0" xfId="0" applyNumberFormat="1" applyFont="1" applyAlignment="1">
      <alignment/>
    </xf>
    <xf numFmtId="44" fontId="61" fillId="0" borderId="0" xfId="48" applyFont="1" applyBorder="1" applyAlignment="1">
      <alignment horizontal="right"/>
    </xf>
    <xf numFmtId="1" fontId="61" fillId="0" borderId="0" xfId="0" applyNumberFormat="1" applyFont="1" applyBorder="1" applyAlignment="1">
      <alignment horizontal="center"/>
    </xf>
    <xf numFmtId="44" fontId="61" fillId="0" borderId="0" xfId="48" applyFont="1" applyFill="1" applyBorder="1" applyAlignment="1" applyProtection="1">
      <alignment/>
      <protection/>
    </xf>
    <xf numFmtId="4" fontId="61" fillId="0" borderId="0" xfId="0" applyNumberFormat="1" applyFont="1" applyAlignment="1">
      <alignment/>
    </xf>
    <xf numFmtId="1" fontId="61" fillId="0" borderId="0" xfId="0" applyNumberFormat="1" applyFont="1" applyAlignment="1">
      <alignment horizontal="center"/>
    </xf>
    <xf numFmtId="44" fontId="61" fillId="0" borderId="0" xfId="48" applyFont="1" applyAlignment="1">
      <alignment/>
    </xf>
    <xf numFmtId="44" fontId="63" fillId="0" borderId="0" xfId="48" applyFont="1" applyAlignment="1">
      <alignment/>
    </xf>
    <xf numFmtId="2" fontId="61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44" fontId="60" fillId="0" borderId="16" xfId="48" applyNumberFormat="1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172" fontId="67" fillId="0" borderId="0" xfId="0" applyNumberFormat="1" applyFont="1" applyBorder="1" applyAlignment="1">
      <alignment horizontal="center" vertical="center" wrapText="1"/>
    </xf>
    <xf numFmtId="167" fontId="61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44" fontId="0" fillId="34" borderId="33" xfId="48" applyFont="1" applyFill="1" applyBorder="1" applyAlignment="1">
      <alignment horizontal="center" vertical="center" wrapText="1"/>
    </xf>
    <xf numFmtId="44" fontId="0" fillId="0" borderId="33" xfId="48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0" fontId="0" fillId="33" borderId="36" xfId="0" applyNumberFormat="1" applyFont="1" applyFill="1" applyBorder="1" applyAlignment="1">
      <alignment horizontal="right"/>
    </xf>
    <xf numFmtId="44" fontId="0" fillId="0" borderId="37" xfId="48" applyFont="1" applyBorder="1" applyAlignment="1">
      <alignment/>
    </xf>
    <xf numFmtId="10" fontId="0" fillId="33" borderId="38" xfId="0" applyNumberFormat="1" applyFont="1" applyFill="1" applyBorder="1" applyAlignment="1">
      <alignment horizontal="right"/>
    </xf>
    <xf numFmtId="44" fontId="0" fillId="0" borderId="39" xfId="48" applyFont="1" applyBorder="1" applyAlignment="1">
      <alignment/>
    </xf>
    <xf numFmtId="44" fontId="0" fillId="0" borderId="39" xfId="48" applyFont="1" applyBorder="1" applyAlignment="1" applyProtection="1">
      <alignment horizontal="center" vertical="top"/>
      <protection hidden="1"/>
    </xf>
    <xf numFmtId="10" fontId="12" fillId="0" borderId="38" xfId="0" applyNumberFormat="1" applyFont="1" applyBorder="1" applyAlignment="1">
      <alignment horizontal="right"/>
    </xf>
    <xf numFmtId="10" fontId="12" fillId="35" borderId="40" xfId="0" applyNumberFormat="1" applyFont="1" applyFill="1" applyBorder="1" applyAlignment="1">
      <alignment horizontal="right"/>
    </xf>
    <xf numFmtId="44" fontId="0" fillId="35" borderId="39" xfId="48" applyFont="1" applyFill="1" applyBorder="1" applyAlignment="1">
      <alignment horizontal="right"/>
    </xf>
    <xf numFmtId="10" fontId="0" fillId="33" borderId="41" xfId="0" applyNumberFormat="1" applyFont="1" applyFill="1" applyBorder="1" applyAlignment="1">
      <alignment horizontal="right"/>
    </xf>
    <xf numFmtId="44" fontId="0" fillId="0" borderId="42" xfId="48" applyFont="1" applyBorder="1" applyAlignment="1">
      <alignment/>
    </xf>
    <xf numFmtId="44" fontId="7" fillId="0" borderId="31" xfId="48" applyFont="1" applyBorder="1" applyAlignment="1">
      <alignment horizontal="center" vertical="center"/>
    </xf>
    <xf numFmtId="44" fontId="7" fillId="0" borderId="43" xfId="48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165" fontId="11" fillId="0" borderId="48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165" fontId="11" fillId="0" borderId="49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65" fontId="11" fillId="0" borderId="50" xfId="0" applyNumberFormat="1" applyFont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165" fontId="7" fillId="0" borderId="50" xfId="0" applyNumberFormat="1" applyFont="1" applyBorder="1" applyAlignment="1">
      <alignment horizontal="center" vertical="center"/>
    </xf>
    <xf numFmtId="169" fontId="7" fillId="0" borderId="51" xfId="0" applyNumberFormat="1" applyFont="1" applyBorder="1" applyAlignment="1">
      <alignment horizontal="center" vertical="center" wrapText="1"/>
    </xf>
    <xf numFmtId="169" fontId="7" fillId="35" borderId="52" xfId="0" applyNumberFormat="1" applyFont="1" applyFill="1" applyBorder="1" applyAlignment="1">
      <alignment horizontal="center" vertical="center" wrapText="1"/>
    </xf>
    <xf numFmtId="165" fontId="13" fillId="0" borderId="53" xfId="0" applyNumberFormat="1" applyFont="1" applyBorder="1" applyAlignment="1">
      <alignment horizontal="center" vertical="center"/>
    </xf>
    <xf numFmtId="172" fontId="67" fillId="0" borderId="54" xfId="0" applyNumberFormat="1" applyFont="1" applyFill="1" applyBorder="1" applyAlignment="1">
      <alignment horizontal="center" vertical="center" wrapText="1"/>
    </xf>
    <xf numFmtId="172" fontId="67" fillId="0" borderId="55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5" fillId="33" borderId="10" xfId="45" applyNumberFormat="1" applyFont="1" applyFill="1" applyBorder="1" applyAlignment="1" applyProtection="1">
      <alignment horizontal="center" vertical="center" wrapText="1"/>
      <protection/>
    </xf>
    <xf numFmtId="165" fontId="14" fillId="0" borderId="10" xfId="0" applyNumberFormat="1" applyFont="1" applyFill="1" applyBorder="1" applyAlignment="1">
      <alignment horizontal="center" vertical="center"/>
    </xf>
    <xf numFmtId="9" fontId="61" fillId="34" borderId="0" xfId="46" applyFont="1" applyFill="1" applyBorder="1" applyAlignment="1" applyProtection="1">
      <alignment horizontal="center"/>
      <protection/>
    </xf>
    <xf numFmtId="1" fontId="68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0" fillId="0" borderId="6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6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36" borderId="65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166" fontId="69" fillId="0" borderId="0" xfId="0" applyNumberFormat="1" applyFont="1" applyBorder="1" applyAlignment="1">
      <alignment horizontal="left"/>
    </xf>
    <xf numFmtId="0" fontId="70" fillId="0" borderId="0" xfId="0" applyFont="1" applyBorder="1" applyAlignment="1">
      <alignment horizontal="center"/>
    </xf>
    <xf numFmtId="0" fontId="61" fillId="0" borderId="68" xfId="0" applyFont="1" applyFill="1" applyBorder="1" applyAlignment="1">
      <alignment horizontal="center" vertical="center" wrapText="1"/>
    </xf>
    <xf numFmtId="0" fontId="61" fillId="0" borderId="69" xfId="0" applyFont="1" applyFill="1" applyBorder="1" applyAlignment="1">
      <alignment horizontal="center" vertical="center" wrapText="1"/>
    </xf>
    <xf numFmtId="0" fontId="61" fillId="0" borderId="70" xfId="0" applyFont="1" applyFill="1" applyBorder="1" applyAlignment="1">
      <alignment horizontal="center" vertical="center" wrapText="1"/>
    </xf>
    <xf numFmtId="0" fontId="61" fillId="0" borderId="71" xfId="0" applyFont="1" applyFill="1" applyBorder="1" applyAlignment="1">
      <alignment horizontal="center" vertical="center" wrapText="1"/>
    </xf>
    <xf numFmtId="0" fontId="61" fillId="0" borderId="72" xfId="0" applyFont="1" applyFill="1" applyBorder="1" applyAlignment="1">
      <alignment horizontal="center" vertical="center" wrapText="1"/>
    </xf>
    <xf numFmtId="0" fontId="61" fillId="0" borderId="7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71" fillId="0" borderId="74" xfId="0" applyFont="1" applyFill="1" applyBorder="1" applyAlignment="1">
      <alignment horizontal="center" vertical="center" wrapText="1"/>
    </xf>
    <xf numFmtId="0" fontId="71" fillId="0" borderId="75" xfId="0" applyFont="1" applyFill="1" applyBorder="1" applyAlignment="1">
      <alignment horizontal="center" vertical="center" wrapText="1"/>
    </xf>
    <xf numFmtId="0" fontId="61" fillId="0" borderId="76" xfId="0" applyFont="1" applyFill="1" applyBorder="1" applyAlignment="1">
      <alignment horizontal="center" vertical="center" wrapText="1"/>
    </xf>
    <xf numFmtId="0" fontId="61" fillId="0" borderId="77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78" xfId="0" applyFont="1" applyFill="1" applyBorder="1" applyAlignment="1">
      <alignment horizontal="center" vertical="center" wrapText="1"/>
    </xf>
    <xf numFmtId="0" fontId="61" fillId="0" borderId="79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80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0" fontId="61" fillId="0" borderId="81" xfId="0" applyFont="1" applyBorder="1" applyAlignment="1">
      <alignment horizontal="center" vertical="center" wrapText="1"/>
    </xf>
    <xf numFmtId="0" fontId="61" fillId="0" borderId="82" xfId="0" applyFont="1" applyBorder="1" applyAlignment="1">
      <alignment horizontal="center" vertical="center" wrapText="1"/>
    </xf>
    <xf numFmtId="0" fontId="61" fillId="0" borderId="83" xfId="0" applyFont="1" applyBorder="1" applyAlignment="1">
      <alignment horizontal="center" vertical="center" wrapText="1"/>
    </xf>
    <xf numFmtId="0" fontId="61" fillId="0" borderId="84" xfId="0" applyFont="1" applyBorder="1" applyAlignment="1">
      <alignment horizontal="center" vertical="center" wrapText="1"/>
    </xf>
    <xf numFmtId="0" fontId="61" fillId="0" borderId="85" xfId="0" applyFont="1" applyFill="1" applyBorder="1" applyAlignment="1">
      <alignment horizontal="center" vertical="center" wrapText="1"/>
    </xf>
    <xf numFmtId="0" fontId="61" fillId="0" borderId="86" xfId="0" applyFont="1" applyFill="1" applyBorder="1" applyAlignment="1">
      <alignment horizontal="center" vertical="center" wrapText="1"/>
    </xf>
    <xf numFmtId="0" fontId="61" fillId="0" borderId="87" xfId="0" applyFont="1" applyFill="1" applyBorder="1" applyAlignment="1">
      <alignment horizontal="center" vertical="center" wrapText="1"/>
    </xf>
    <xf numFmtId="0" fontId="71" fillId="0" borderId="88" xfId="0" applyFont="1" applyFill="1" applyBorder="1" applyAlignment="1">
      <alignment horizontal="center" vertical="center" wrapText="1"/>
    </xf>
    <xf numFmtId="0" fontId="71" fillId="0" borderId="89" xfId="0" applyFont="1" applyFill="1" applyBorder="1" applyAlignment="1">
      <alignment horizontal="center" vertical="center" wrapText="1"/>
    </xf>
    <xf numFmtId="0" fontId="63" fillId="0" borderId="90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horizontal="center" vertical="center" wrapText="1"/>
    </xf>
    <xf numFmtId="0" fontId="66" fillId="0" borderId="57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91" xfId="0" applyFont="1" applyFill="1" applyBorder="1" applyAlignment="1">
      <alignment horizontal="center" vertical="center" wrapText="1"/>
    </xf>
    <xf numFmtId="0" fontId="66" fillId="0" borderId="92" xfId="0" applyFont="1" applyFill="1" applyBorder="1" applyAlignment="1">
      <alignment horizontal="center" vertical="center" wrapText="1"/>
    </xf>
    <xf numFmtId="0" fontId="66" fillId="0" borderId="93" xfId="0" applyFont="1" applyFill="1" applyBorder="1" applyAlignment="1">
      <alignment horizontal="center" vertical="center" wrapText="1"/>
    </xf>
    <xf numFmtId="0" fontId="61" fillId="0" borderId="94" xfId="0" applyFont="1" applyFill="1" applyBorder="1" applyAlignment="1">
      <alignment horizontal="center" vertical="center" wrapText="1"/>
    </xf>
    <xf numFmtId="0" fontId="61" fillId="0" borderId="57" xfId="0" applyFont="1" applyFill="1" applyBorder="1" applyAlignment="1">
      <alignment horizontal="center" vertical="center" wrapText="1"/>
    </xf>
    <xf numFmtId="0" fontId="61" fillId="0" borderId="95" xfId="0" applyFont="1" applyFill="1" applyBorder="1" applyAlignment="1">
      <alignment horizontal="center" vertical="center" wrapText="1"/>
    </xf>
    <xf numFmtId="0" fontId="0" fillId="0" borderId="96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0" fillId="0" borderId="109" xfId="0" applyBorder="1" applyAlignment="1">
      <alignment horizontal="center" vertical="center"/>
    </xf>
    <xf numFmtId="0" fontId="0" fillId="0" borderId="96" xfId="0" applyBorder="1" applyAlignment="1">
      <alignment horizontal="justify" vertical="center" wrapText="1"/>
    </xf>
    <xf numFmtId="0" fontId="0" fillId="0" borderId="11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111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12" fillId="0" borderId="111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0" fillId="36" borderId="112" xfId="0" applyFont="1" applyFill="1" applyBorder="1" applyAlignment="1">
      <alignment horizontal="left" vertical="center"/>
    </xf>
    <xf numFmtId="0" fontId="0" fillId="36" borderId="41" xfId="0" applyFont="1" applyFill="1" applyBorder="1" applyAlignment="1">
      <alignment horizontal="left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2" fillId="0" borderId="98" xfId="0" applyFont="1" applyBorder="1" applyAlignment="1">
      <alignment horizontal="left"/>
    </xf>
    <xf numFmtId="0" fontId="9" fillId="0" borderId="98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Comma" xfId="44"/>
    <cellStyle name="Excel_BuiltIn_Comma 1" xfId="45"/>
    <cellStyle name="Excel_BuiltIn_Percent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5</xdr:row>
      <xdr:rowOff>95250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6</xdr:row>
      <xdr:rowOff>9525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0</xdr:rowOff>
    </xdr:from>
    <xdr:to>
      <xdr:col>18</xdr:col>
      <xdr:colOff>19050</xdr:colOff>
      <xdr:row>5</xdr:row>
      <xdr:rowOff>123825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16025" y="0"/>
          <a:ext cx="2295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285750</xdr:colOff>
      <xdr:row>5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2295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5</xdr:row>
      <xdr:rowOff>123825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1047750</xdr:colOff>
      <xdr:row>5</xdr:row>
      <xdr:rowOff>85725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295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133350</xdr:rowOff>
    </xdr:from>
    <xdr:to>
      <xdr:col>2</xdr:col>
      <xdr:colOff>209550</xdr:colOff>
      <xdr:row>6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33350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&#225;udio%20D\Contrata&#231;&#227;o%20de%20Servi&#231;os\Contratadas\CALDAS%20(MANUTEN&#199;&#195;O%20PREDIAL)\Planilha%20Manuten&#231;&#227;o%20Predial%20com%20Conta%20Vinculada%20e%20Taxa%20ADM%20C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rim do serviço"/>
      <sheetName val="Engenheiro"/>
      <sheetName val="Técnico em Eletrônica"/>
      <sheetName val="Almoxarife"/>
      <sheetName val="Ofic. Eletric. (Nível Técnico)"/>
      <sheetName val="Ofic. Eletric. (Nível Médio)"/>
      <sheetName val="Meio Oficial Eletricista"/>
      <sheetName val="Oficial Encanador"/>
      <sheetName val="Pedreiro"/>
      <sheetName val="Pintor"/>
      <sheetName val="Carpinteiro"/>
      <sheetName val="Servente"/>
      <sheetName val="Taxa de ADM conta vinculada"/>
      <sheetName val="Resumo"/>
      <sheetName val="Planilha de Totalização"/>
    </sheetNames>
    <sheetDataSet>
      <sheetData sheetId="12">
        <row r="22">
          <cell r="D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13"/>
  <sheetViews>
    <sheetView tabSelected="1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21.7109375" style="0" customWidth="1"/>
    <col min="2" max="2" width="45.7109375" style="0" customWidth="1"/>
    <col min="3" max="3" width="44.140625" style="0" customWidth="1"/>
  </cols>
  <sheetData>
    <row r="4" spans="1:3" ht="15.75">
      <c r="A4" s="115" t="s">
        <v>0</v>
      </c>
      <c r="B4" s="115"/>
      <c r="C4" s="115"/>
    </row>
    <row r="5" spans="1:3" ht="9.75" customHeight="1" thickBot="1">
      <c r="A5" s="1"/>
      <c r="B5" s="1"/>
      <c r="C5" s="1"/>
    </row>
    <row r="6" spans="1:3" ht="48" thickBot="1" thickTop="1">
      <c r="A6" s="2" t="s">
        <v>1</v>
      </c>
      <c r="B6" s="3" t="s">
        <v>2</v>
      </c>
      <c r="C6" s="109"/>
    </row>
    <row r="7" spans="1:3" ht="24.75" thickBot="1" thickTop="1">
      <c r="A7" s="4" t="s">
        <v>3</v>
      </c>
      <c r="B7" s="5" t="s">
        <v>4</v>
      </c>
      <c r="C7" s="110"/>
    </row>
    <row r="8" spans="1:3" ht="78.75" customHeight="1" thickBot="1" thickTop="1">
      <c r="A8" s="4" t="s">
        <v>5</v>
      </c>
      <c r="B8" s="3" t="s">
        <v>6</v>
      </c>
      <c r="C8" s="110"/>
    </row>
    <row r="9" spans="1:3" ht="90.75" customHeight="1" thickBot="1" thickTop="1">
      <c r="A9" s="4"/>
      <c r="B9" s="3" t="s">
        <v>166</v>
      </c>
      <c r="C9" s="110" t="s">
        <v>167</v>
      </c>
    </row>
    <row r="10" spans="1:3" ht="24.75" thickBot="1" thickTop="1">
      <c r="A10" s="4" t="s">
        <v>7</v>
      </c>
      <c r="B10" s="6" t="s">
        <v>8</v>
      </c>
      <c r="C10" s="110"/>
    </row>
    <row r="11" spans="1:3" ht="48" thickBot="1" thickTop="1">
      <c r="A11" s="4" t="s">
        <v>9</v>
      </c>
      <c r="B11" s="7" t="s">
        <v>10</v>
      </c>
      <c r="C11" s="111"/>
    </row>
    <row r="12" spans="1:3" ht="48" thickBot="1" thickTop="1">
      <c r="A12" s="4" t="s">
        <v>11</v>
      </c>
      <c r="B12" s="7" t="s">
        <v>12</v>
      </c>
      <c r="C12" s="112">
        <f>Totalização!E13</f>
        <v>0</v>
      </c>
    </row>
    <row r="13" spans="1:3" ht="13.5" customHeight="1">
      <c r="A13" s="116" t="s">
        <v>13</v>
      </c>
      <c r="B13" s="116"/>
      <c r="C13" s="116"/>
    </row>
  </sheetData>
  <sheetProtection selectLockedCells="1" selectUnlockedCells="1"/>
  <mergeCells count="2">
    <mergeCell ref="A4:C4"/>
    <mergeCell ref="A13:C13"/>
  </mergeCells>
  <printOptions horizontalCentered="1"/>
  <pageMargins left="0.7875" right="0.7875" top="1.025" bottom="1.025" header="0.7875" footer="0.7875"/>
  <pageSetup fitToHeight="1" fitToWidth="1" horizontalDpi="300" verticalDpi="300" orientation="portrait" paperSize="9" scale="76" r:id="rId2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1">
      <selection activeCell="A1" sqref="A1:E5"/>
    </sheetView>
  </sheetViews>
  <sheetFormatPr defaultColWidth="11.7109375" defaultRowHeight="12.75"/>
  <cols>
    <col min="1" max="1" width="16.57421875" style="15" customWidth="1"/>
    <col min="2" max="2" width="76.28125" style="15" customWidth="1"/>
    <col min="3" max="3" width="15.140625" style="15" bestFit="1" customWidth="1"/>
    <col min="4" max="4" width="24.7109375" style="15" bestFit="1" customWidth="1"/>
    <col min="5" max="16384" width="11.7109375" style="15" customWidth="1"/>
  </cols>
  <sheetData>
    <row r="1" spans="1:5" ht="12.75">
      <c r="A1" s="117"/>
      <c r="B1" s="117"/>
      <c r="C1" s="117"/>
      <c r="D1" s="117"/>
      <c r="E1" s="117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7.5" customHeight="1" thickBot="1">
      <c r="A6" s="117"/>
      <c r="B6" s="117"/>
      <c r="C6" s="117"/>
      <c r="D6" s="117"/>
      <c r="E6" s="117"/>
    </row>
    <row r="7" spans="1:5" ht="15.75">
      <c r="A7" s="118" t="s">
        <v>79</v>
      </c>
      <c r="B7" s="119"/>
      <c r="C7" s="119"/>
      <c r="D7" s="119"/>
      <c r="E7" s="120"/>
    </row>
    <row r="8" spans="1:5" ht="15">
      <c r="A8" s="121" t="s">
        <v>99</v>
      </c>
      <c r="B8" s="122"/>
      <c r="C8" s="122"/>
      <c r="D8" s="122"/>
      <c r="E8" s="123"/>
    </row>
    <row r="9" spans="1:5" ht="15.75" thickBot="1">
      <c r="A9" s="125" t="s">
        <v>163</v>
      </c>
      <c r="B9" s="126"/>
      <c r="C9" s="126"/>
      <c r="D9" s="126"/>
      <c r="E9" s="127"/>
    </row>
    <row r="10" spans="1:5" ht="7.5" customHeight="1" thickBot="1">
      <c r="A10" s="124"/>
      <c r="B10" s="124"/>
      <c r="C10" s="124"/>
      <c r="D10" s="124"/>
      <c r="E10" s="124"/>
    </row>
    <row r="11" spans="1:5" ht="13.5" customHeight="1" thickBot="1">
      <c r="A11" s="128"/>
      <c r="B11" s="128"/>
      <c r="C11" s="128"/>
      <c r="D11" s="128"/>
      <c r="E11" s="16" t="s">
        <v>14</v>
      </c>
    </row>
    <row r="12" spans="1:5" ht="13.5" customHeight="1">
      <c r="A12" s="129" t="s">
        <v>15</v>
      </c>
      <c r="B12" s="129"/>
      <c r="C12" s="129"/>
      <c r="D12" s="129"/>
      <c r="E12" s="129"/>
    </row>
    <row r="13" spans="1:5" ht="13.5" thickBot="1">
      <c r="A13" s="130" t="s">
        <v>16</v>
      </c>
      <c r="B13" s="131" t="s">
        <v>17</v>
      </c>
      <c r="C13" s="131"/>
      <c r="D13" s="131"/>
      <c r="E13" s="17">
        <v>0</v>
      </c>
    </row>
    <row r="14" spans="1:5" ht="13.5" thickBot="1">
      <c r="A14" s="130"/>
      <c r="B14" s="131" t="s">
        <v>18</v>
      </c>
      <c r="C14" s="131"/>
      <c r="D14" s="9">
        <v>0.4</v>
      </c>
      <c r="E14" s="17">
        <v>0</v>
      </c>
    </row>
    <row r="15" spans="1:5" ht="13.5" thickBot="1">
      <c r="A15" s="130"/>
      <c r="B15" s="131" t="s">
        <v>96</v>
      </c>
      <c r="C15" s="131"/>
      <c r="D15" s="131"/>
      <c r="E15" s="10"/>
    </row>
    <row r="16" spans="1:5" ht="13.5" thickBot="1">
      <c r="A16" s="130"/>
      <c r="B16" s="132" t="s">
        <v>20</v>
      </c>
      <c r="C16" s="132"/>
      <c r="D16" s="132"/>
      <c r="E16" s="18">
        <f>(SUM(E13:E15))</f>
        <v>0</v>
      </c>
    </row>
    <row r="17" spans="1:5" ht="7.5" customHeight="1" thickBot="1">
      <c r="A17" s="128"/>
      <c r="B17" s="128"/>
      <c r="C17" s="128"/>
      <c r="D17" s="128"/>
      <c r="E17" s="128"/>
    </row>
    <row r="18" spans="1:5" ht="14.25">
      <c r="A18" s="129" t="s">
        <v>21</v>
      </c>
      <c r="B18" s="129"/>
      <c r="C18" s="129"/>
      <c r="D18" s="129"/>
      <c r="E18" s="129"/>
    </row>
    <row r="19" spans="1:5" ht="13.5" thickBot="1">
      <c r="A19" s="130" t="s">
        <v>22</v>
      </c>
      <c r="B19" s="131" t="s">
        <v>97</v>
      </c>
      <c r="C19" s="131"/>
      <c r="D19" s="131"/>
      <c r="E19" s="17">
        <v>0</v>
      </c>
    </row>
    <row r="20" spans="1:5" ht="13.5" thickBot="1">
      <c r="A20" s="130"/>
      <c r="B20" s="131" t="s">
        <v>98</v>
      </c>
      <c r="C20" s="131"/>
      <c r="D20" s="131"/>
      <c r="E20" s="17">
        <v>0</v>
      </c>
    </row>
    <row r="21" spans="1:8" ht="13.5" thickBot="1">
      <c r="A21" s="130"/>
      <c r="B21" s="131" t="s">
        <v>23</v>
      </c>
      <c r="C21" s="131"/>
      <c r="D21" s="131"/>
      <c r="E21" s="17">
        <v>0</v>
      </c>
      <c r="H21" s="19"/>
    </row>
    <row r="22" spans="1:8" ht="13.5" thickBot="1">
      <c r="A22" s="130"/>
      <c r="B22" s="131" t="s">
        <v>80</v>
      </c>
      <c r="C22" s="133"/>
      <c r="D22" s="134"/>
      <c r="E22" s="17">
        <v>0</v>
      </c>
      <c r="H22" s="19"/>
    </row>
    <row r="23" spans="1:5" ht="13.5" thickBot="1">
      <c r="A23" s="130"/>
      <c r="B23" s="131" t="s">
        <v>24</v>
      </c>
      <c r="C23" s="131"/>
      <c r="D23" s="131"/>
      <c r="E23" s="17">
        <v>0</v>
      </c>
    </row>
    <row r="24" spans="1:5" ht="13.5" thickBot="1">
      <c r="A24" s="130"/>
      <c r="B24" s="131" t="s">
        <v>25</v>
      </c>
      <c r="C24" s="131"/>
      <c r="D24" s="131"/>
      <c r="E24" s="17">
        <v>0</v>
      </c>
    </row>
    <row r="25" spans="1:5" ht="13.5" thickBot="1">
      <c r="A25" s="130"/>
      <c r="B25" s="131" t="s">
        <v>26</v>
      </c>
      <c r="C25" s="131"/>
      <c r="D25" s="131"/>
      <c r="E25" s="17">
        <v>0</v>
      </c>
    </row>
    <row r="26" spans="1:5" ht="13.5" thickBot="1">
      <c r="A26" s="130"/>
      <c r="B26" s="132" t="s">
        <v>27</v>
      </c>
      <c r="C26" s="132"/>
      <c r="D26" s="132"/>
      <c r="E26" s="18">
        <f>SUM(E19:E25)</f>
        <v>0</v>
      </c>
    </row>
    <row r="27" spans="1:5" ht="7.5" customHeight="1" thickBot="1">
      <c r="A27" s="128"/>
      <c r="B27" s="128"/>
      <c r="C27" s="128"/>
      <c r="D27" s="128"/>
      <c r="E27" s="128"/>
    </row>
    <row r="28" spans="1:5" ht="14.25">
      <c r="A28" s="129" t="s">
        <v>28</v>
      </c>
      <c r="B28" s="129"/>
      <c r="C28" s="129"/>
      <c r="D28" s="129"/>
      <c r="E28" s="129"/>
    </row>
    <row r="29" spans="1:5" ht="13.5" thickBot="1">
      <c r="A29" s="130" t="s">
        <v>29</v>
      </c>
      <c r="B29" s="131" t="s">
        <v>30</v>
      </c>
      <c r="C29" s="131"/>
      <c r="D29" s="131"/>
      <c r="E29" s="17">
        <v>0</v>
      </c>
    </row>
    <row r="30" spans="1:5" ht="13.5" thickBot="1">
      <c r="A30" s="130"/>
      <c r="B30" s="131" t="s">
        <v>19</v>
      </c>
      <c r="C30" s="131"/>
      <c r="D30" s="131"/>
      <c r="E30" s="17">
        <v>0</v>
      </c>
    </row>
    <row r="31" spans="1:5" ht="13.5" thickBot="1">
      <c r="A31" s="130"/>
      <c r="B31" s="132" t="s">
        <v>31</v>
      </c>
      <c r="C31" s="132"/>
      <c r="D31" s="132"/>
      <c r="E31" s="18">
        <f>SUM(E29:E30)</f>
        <v>0</v>
      </c>
    </row>
    <row r="32" spans="1:5" ht="7.5" customHeight="1" thickBot="1">
      <c r="A32" s="128"/>
      <c r="B32" s="128"/>
      <c r="C32" s="128"/>
      <c r="D32" s="128"/>
      <c r="E32" s="128"/>
    </row>
    <row r="33" spans="1:5" ht="15" thickBot="1">
      <c r="A33" s="129" t="s">
        <v>32</v>
      </c>
      <c r="B33" s="129"/>
      <c r="C33" s="129"/>
      <c r="D33" s="129"/>
      <c r="E33" s="129"/>
    </row>
    <row r="34" spans="1:5" ht="12.75">
      <c r="A34" s="135" t="s">
        <v>33</v>
      </c>
      <c r="B34" s="135"/>
      <c r="C34" s="135"/>
      <c r="D34" s="135"/>
      <c r="E34" s="135"/>
    </row>
    <row r="35" spans="1:5" ht="13.5" thickBot="1">
      <c r="A35" s="130" t="s">
        <v>34</v>
      </c>
      <c r="B35" s="131" t="s">
        <v>35</v>
      </c>
      <c r="C35" s="131"/>
      <c r="D35" s="11">
        <v>0</v>
      </c>
      <c r="E35" s="10">
        <f>E16*D35</f>
        <v>0</v>
      </c>
    </row>
    <row r="36" spans="1:5" ht="13.5" thickBot="1">
      <c r="A36" s="130"/>
      <c r="B36" s="131" t="s">
        <v>36</v>
      </c>
      <c r="C36" s="131"/>
      <c r="D36" s="11">
        <v>0</v>
      </c>
      <c r="E36" s="10">
        <f>E16*D36</f>
        <v>0</v>
      </c>
    </row>
    <row r="37" spans="1:5" ht="13.5" thickBot="1">
      <c r="A37" s="130"/>
      <c r="B37" s="131" t="s">
        <v>37</v>
      </c>
      <c r="C37" s="131"/>
      <c r="D37" s="11">
        <v>0</v>
      </c>
      <c r="E37" s="10">
        <f>E16*D37</f>
        <v>0</v>
      </c>
    </row>
    <row r="38" spans="1:5" ht="13.5" thickBot="1">
      <c r="A38" s="130"/>
      <c r="B38" s="131" t="s">
        <v>38</v>
      </c>
      <c r="C38" s="131"/>
      <c r="D38" s="11">
        <v>0</v>
      </c>
      <c r="E38" s="10">
        <f>E16*D38</f>
        <v>0</v>
      </c>
    </row>
    <row r="39" spans="1:5" ht="13.5" thickBot="1">
      <c r="A39" s="130"/>
      <c r="B39" s="131" t="s">
        <v>39</v>
      </c>
      <c r="C39" s="131"/>
      <c r="D39" s="11">
        <v>0</v>
      </c>
      <c r="E39" s="10">
        <f>E16*D39</f>
        <v>0</v>
      </c>
    </row>
    <row r="40" spans="1:5" ht="13.5" thickBot="1">
      <c r="A40" s="130"/>
      <c r="B40" s="131" t="s">
        <v>40</v>
      </c>
      <c r="C40" s="131"/>
      <c r="D40" s="11">
        <v>0</v>
      </c>
      <c r="E40" s="10">
        <f>E16*D40</f>
        <v>0</v>
      </c>
    </row>
    <row r="41" spans="1:5" ht="13.5" thickBot="1">
      <c r="A41" s="130"/>
      <c r="B41" s="131" t="s">
        <v>41</v>
      </c>
      <c r="C41" s="131"/>
      <c r="D41" s="11">
        <v>0</v>
      </c>
      <c r="E41" s="10">
        <f>E16*D41</f>
        <v>0</v>
      </c>
    </row>
    <row r="42" spans="1:5" ht="13.5" thickBot="1">
      <c r="A42" s="130"/>
      <c r="B42" s="131" t="s">
        <v>42</v>
      </c>
      <c r="C42" s="131"/>
      <c r="D42" s="11">
        <v>0</v>
      </c>
      <c r="E42" s="10">
        <f>E16*D42</f>
        <v>0</v>
      </c>
    </row>
    <row r="43" spans="1:5" ht="13.5" thickBot="1">
      <c r="A43" s="130"/>
      <c r="B43" s="136" t="s">
        <v>43</v>
      </c>
      <c r="C43" s="136"/>
      <c r="D43" s="20">
        <f>SUM(D35:D42)</f>
        <v>0</v>
      </c>
      <c r="E43" s="21">
        <f>E16*D43</f>
        <v>0</v>
      </c>
    </row>
    <row r="44" spans="1:5" ht="12.75">
      <c r="A44" s="135" t="s">
        <v>44</v>
      </c>
      <c r="B44" s="135"/>
      <c r="C44" s="135"/>
      <c r="D44" s="135"/>
      <c r="E44" s="135"/>
    </row>
    <row r="45" spans="1:5" ht="13.5" thickBot="1">
      <c r="A45" s="130" t="s">
        <v>45</v>
      </c>
      <c r="B45" s="137" t="s">
        <v>46</v>
      </c>
      <c r="C45" s="137"/>
      <c r="D45" s="11">
        <v>0</v>
      </c>
      <c r="E45" s="10">
        <f>ROUND((E16*D45),2)</f>
        <v>0</v>
      </c>
    </row>
    <row r="46" spans="1:5" ht="13.5" thickBot="1">
      <c r="A46" s="130"/>
      <c r="B46" s="138" t="s">
        <v>47</v>
      </c>
      <c r="C46" s="138"/>
      <c r="D46" s="12">
        <v>0</v>
      </c>
      <c r="E46" s="10">
        <f>ROUND((E16*D46),2)</f>
        <v>0</v>
      </c>
    </row>
    <row r="47" spans="1:5" ht="13.5" thickBot="1">
      <c r="A47" s="130"/>
      <c r="B47" s="131" t="s">
        <v>48</v>
      </c>
      <c r="C47" s="131"/>
      <c r="D47" s="131"/>
      <c r="E47" s="10">
        <f>(E45+E46)*D43</f>
        <v>0</v>
      </c>
    </row>
    <row r="48" spans="1:5" ht="13.5" thickBot="1">
      <c r="A48" s="130"/>
      <c r="B48" s="136" t="s">
        <v>49</v>
      </c>
      <c r="C48" s="136"/>
      <c r="D48" s="136"/>
      <c r="E48" s="21">
        <f>SUM(E45:E47)</f>
        <v>0</v>
      </c>
    </row>
    <row r="49" spans="1:5" ht="12.75">
      <c r="A49" s="135" t="s">
        <v>50</v>
      </c>
      <c r="B49" s="135"/>
      <c r="C49" s="135"/>
      <c r="D49" s="135"/>
      <c r="E49" s="135"/>
    </row>
    <row r="50" spans="1:5" ht="13.5" thickBot="1">
      <c r="A50" s="130" t="s">
        <v>51</v>
      </c>
      <c r="B50" s="131" t="s">
        <v>52</v>
      </c>
      <c r="C50" s="131"/>
      <c r="D50" s="11">
        <v>0</v>
      </c>
      <c r="E50" s="10">
        <f>(((E16+E16/3)*(4/12))/12)*D50</f>
        <v>0</v>
      </c>
    </row>
    <row r="51" spans="1:5" ht="13.5" thickBot="1">
      <c r="A51" s="130"/>
      <c r="B51" s="131" t="s">
        <v>53</v>
      </c>
      <c r="C51" s="131"/>
      <c r="D51" s="131"/>
      <c r="E51" s="10">
        <f>E50*D43</f>
        <v>0</v>
      </c>
    </row>
    <row r="52" spans="1:5" ht="13.5" thickBot="1">
      <c r="A52" s="130"/>
      <c r="B52" s="131" t="s">
        <v>54</v>
      </c>
      <c r="C52" s="131"/>
      <c r="D52" s="131"/>
      <c r="E52" s="10">
        <f>(((E16+E16/12)*(4/12))*D50)*D43</f>
        <v>0</v>
      </c>
    </row>
    <row r="53" spans="1:5" ht="13.5" thickBot="1">
      <c r="A53" s="130"/>
      <c r="B53" s="136" t="s">
        <v>55</v>
      </c>
      <c r="C53" s="136"/>
      <c r="D53" s="136"/>
      <c r="E53" s="21">
        <f>SUM(E50:E52)</f>
        <v>0</v>
      </c>
    </row>
    <row r="54" spans="1:5" ht="12.75">
      <c r="A54" s="135" t="s">
        <v>56</v>
      </c>
      <c r="B54" s="135"/>
      <c r="C54" s="135"/>
      <c r="D54" s="135"/>
      <c r="E54" s="135"/>
    </row>
    <row r="55" spans="1:5" ht="13.5" thickBot="1">
      <c r="A55" s="130" t="s">
        <v>57</v>
      </c>
      <c r="B55" s="131" t="s">
        <v>58</v>
      </c>
      <c r="C55" s="131"/>
      <c r="D55" s="11">
        <v>0</v>
      </c>
      <c r="E55" s="10">
        <f>(E16/12)*D55</f>
        <v>0</v>
      </c>
    </row>
    <row r="56" spans="1:5" ht="13.5" thickBot="1">
      <c r="A56" s="130"/>
      <c r="B56" s="131" t="s">
        <v>59</v>
      </c>
      <c r="C56" s="131"/>
      <c r="D56" s="131"/>
      <c r="E56" s="10">
        <f>E55*D40</f>
        <v>0</v>
      </c>
    </row>
    <row r="57" spans="1:5" ht="13.5" thickBot="1">
      <c r="A57" s="130"/>
      <c r="B57" s="131" t="s">
        <v>60</v>
      </c>
      <c r="C57" s="131"/>
      <c r="D57" s="131"/>
      <c r="E57" s="10">
        <f>(((E16*0.4)*D40)*D55)</f>
        <v>0</v>
      </c>
    </row>
    <row r="58" spans="1:5" ht="13.5" thickBot="1">
      <c r="A58" s="130"/>
      <c r="B58" s="131" t="s">
        <v>61</v>
      </c>
      <c r="C58" s="131"/>
      <c r="D58" s="11">
        <v>0</v>
      </c>
      <c r="E58" s="10">
        <f>(((E16/30)/12)*7)*D58</f>
        <v>0</v>
      </c>
    </row>
    <row r="59" spans="1:5" ht="13.5" thickBot="1">
      <c r="A59" s="130"/>
      <c r="B59" s="131" t="s">
        <v>62</v>
      </c>
      <c r="C59" s="131"/>
      <c r="D59" s="131"/>
      <c r="E59" s="10">
        <f>E58*D43</f>
        <v>0</v>
      </c>
    </row>
    <row r="60" spans="1:5" ht="13.5" thickBot="1">
      <c r="A60" s="130"/>
      <c r="B60" s="131" t="s">
        <v>63</v>
      </c>
      <c r="C60" s="131"/>
      <c r="D60" s="131"/>
      <c r="E60" s="10">
        <f>((E16*0.4)*D40)*D58</f>
        <v>0</v>
      </c>
    </row>
    <row r="61" spans="1:5" ht="13.5" thickBot="1">
      <c r="A61" s="130"/>
      <c r="B61" s="136" t="s">
        <v>64</v>
      </c>
      <c r="C61" s="136"/>
      <c r="D61" s="136"/>
      <c r="E61" s="21">
        <f>(SUM(E55:E60))</f>
        <v>0</v>
      </c>
    </row>
    <row r="62" spans="1:5" ht="12.75">
      <c r="A62" s="135" t="s">
        <v>65</v>
      </c>
      <c r="B62" s="135"/>
      <c r="C62" s="135"/>
      <c r="D62" s="135"/>
      <c r="E62" s="135"/>
    </row>
    <row r="63" spans="1:5" ht="13.5" thickBot="1">
      <c r="A63" s="130" t="s">
        <v>66</v>
      </c>
      <c r="B63" s="137" t="s">
        <v>67</v>
      </c>
      <c r="C63" s="137"/>
      <c r="D63" s="11">
        <v>0</v>
      </c>
      <c r="E63" s="10">
        <f>ROUND((E16*D63),2)</f>
        <v>0</v>
      </c>
    </row>
    <row r="64" spans="1:5" ht="13.5" thickBot="1">
      <c r="A64" s="130"/>
      <c r="B64" s="131" t="s">
        <v>81</v>
      </c>
      <c r="C64" s="131"/>
      <c r="D64" s="13">
        <v>0</v>
      </c>
      <c r="E64" s="10">
        <f>((E16/30)/12)*D64</f>
        <v>0</v>
      </c>
    </row>
    <row r="65" spans="1:5" ht="13.5" thickBot="1">
      <c r="A65" s="130"/>
      <c r="B65" s="131" t="s">
        <v>68</v>
      </c>
      <c r="C65" s="131"/>
      <c r="D65" s="11">
        <v>0</v>
      </c>
      <c r="E65" s="10">
        <f>(((E16/30)/12)*5)*D65</f>
        <v>0</v>
      </c>
    </row>
    <row r="66" spans="1:5" ht="13.5" thickBot="1">
      <c r="A66" s="130"/>
      <c r="B66" s="131" t="s">
        <v>69</v>
      </c>
      <c r="C66" s="131"/>
      <c r="D66" s="11">
        <v>0</v>
      </c>
      <c r="E66" s="10">
        <f>(((E16/30)/12)*15)*D66</f>
        <v>0</v>
      </c>
    </row>
    <row r="67" spans="1:5" ht="13.5" thickBot="1">
      <c r="A67" s="130"/>
      <c r="B67" s="137" t="s">
        <v>82</v>
      </c>
      <c r="C67" s="137"/>
      <c r="D67" s="13">
        <v>0</v>
      </c>
      <c r="E67" s="10">
        <f>((E16/30)/12)*D67</f>
        <v>0</v>
      </c>
    </row>
    <row r="68" spans="1:5" ht="13.5" thickBot="1">
      <c r="A68" s="130"/>
      <c r="B68" s="131" t="s">
        <v>70</v>
      </c>
      <c r="C68" s="131"/>
      <c r="D68" s="131"/>
      <c r="E68" s="10">
        <f>SUM(E63:E67)*D43</f>
        <v>0</v>
      </c>
    </row>
    <row r="69" spans="1:5" ht="13.5" thickBot="1">
      <c r="A69" s="130"/>
      <c r="B69" s="136" t="s">
        <v>71</v>
      </c>
      <c r="C69" s="136"/>
      <c r="D69" s="136"/>
      <c r="E69" s="21">
        <f>SUM(E63:E68)</f>
        <v>0</v>
      </c>
    </row>
    <row r="70" spans="1:5" ht="13.5" thickBot="1">
      <c r="A70" s="22"/>
      <c r="B70" s="132" t="s">
        <v>72</v>
      </c>
      <c r="C70" s="132"/>
      <c r="D70" s="132"/>
      <c r="E70" s="18">
        <f>(E43+E48+E53+E61+E69)</f>
        <v>0</v>
      </c>
    </row>
    <row r="71" spans="1:5" ht="9" customHeight="1" thickBot="1">
      <c r="A71" s="128"/>
      <c r="B71" s="128"/>
      <c r="C71" s="128"/>
      <c r="D71" s="128"/>
      <c r="E71" s="128"/>
    </row>
    <row r="72" spans="1:5" ht="14.25">
      <c r="A72" s="129" t="s">
        <v>83</v>
      </c>
      <c r="B72" s="129"/>
      <c r="C72" s="129"/>
      <c r="D72" s="129"/>
      <c r="E72" s="129"/>
    </row>
    <row r="73" spans="1:5" ht="13.5" thickBot="1">
      <c r="A73" s="130" t="s">
        <v>84</v>
      </c>
      <c r="B73" s="131" t="s">
        <v>78</v>
      </c>
      <c r="C73" s="131"/>
      <c r="D73" s="11">
        <v>0</v>
      </c>
      <c r="E73" s="10">
        <f>(E16+E26+E31+E70)*D73</f>
        <v>0</v>
      </c>
    </row>
    <row r="74" spans="1:5" ht="13.5" thickBot="1">
      <c r="A74" s="130"/>
      <c r="B74" s="131" t="s">
        <v>73</v>
      </c>
      <c r="C74" s="131"/>
      <c r="D74" s="11">
        <v>0</v>
      </c>
      <c r="E74" s="10">
        <f>E82*D74</f>
        <v>0</v>
      </c>
    </row>
    <row r="75" spans="1:5" ht="13.5" thickBot="1">
      <c r="A75" s="130"/>
      <c r="B75" s="131" t="s">
        <v>74</v>
      </c>
      <c r="C75" s="131"/>
      <c r="D75" s="11">
        <v>0</v>
      </c>
      <c r="E75" s="10">
        <f>E82*D75</f>
        <v>0</v>
      </c>
    </row>
    <row r="76" spans="1:5" ht="13.5" thickBot="1">
      <c r="A76" s="130"/>
      <c r="B76" s="131" t="s">
        <v>75</v>
      </c>
      <c r="C76" s="131"/>
      <c r="D76" s="11">
        <v>0</v>
      </c>
      <c r="E76" s="10">
        <f>E82*D76</f>
        <v>0</v>
      </c>
    </row>
    <row r="77" spans="1:5" ht="15.75" thickBot="1">
      <c r="A77" s="130"/>
      <c r="B77" s="131" t="s">
        <v>76</v>
      </c>
      <c r="C77" s="131"/>
      <c r="D77" s="11">
        <v>0</v>
      </c>
      <c r="E77" s="23">
        <f>IF(ISERR(D77*E82),0,D77*E82)</f>
        <v>0</v>
      </c>
    </row>
    <row r="78" spans="1:5" ht="13.5" thickBot="1">
      <c r="A78" s="130"/>
      <c r="B78" s="139" t="s">
        <v>77</v>
      </c>
      <c r="C78" s="139"/>
      <c r="D78" s="14">
        <f>SUM(D74:D77)</f>
        <v>0</v>
      </c>
      <c r="E78" s="24"/>
    </row>
    <row r="79" spans="1:5" ht="13.5" thickBot="1">
      <c r="A79" s="130"/>
      <c r="B79" s="137" t="s">
        <v>85</v>
      </c>
      <c r="C79" s="137"/>
      <c r="D79" s="11">
        <v>0</v>
      </c>
      <c r="E79" s="10">
        <f>(E16+E26+E31+E70+E73)*D79</f>
        <v>0</v>
      </c>
    </row>
    <row r="80" spans="1:5" ht="13.5" thickBot="1">
      <c r="A80" s="130"/>
      <c r="B80" s="132" t="s">
        <v>86</v>
      </c>
      <c r="C80" s="132"/>
      <c r="D80" s="132"/>
      <c r="E80" s="18">
        <f>E73+E74+E75+E76+E77+E79</f>
        <v>0</v>
      </c>
    </row>
    <row r="81" spans="1:5" ht="7.5" customHeight="1" thickBot="1">
      <c r="A81" s="128"/>
      <c r="B81" s="128"/>
      <c r="C81" s="128"/>
      <c r="D81" s="128"/>
      <c r="E81" s="128"/>
    </row>
    <row r="82" spans="1:5" ht="16.5" thickBot="1">
      <c r="A82" s="140" t="s">
        <v>87</v>
      </c>
      <c r="B82" s="140"/>
      <c r="C82" s="140"/>
      <c r="D82" s="140"/>
      <c r="E82" s="25">
        <f>ROUND((E16+E26+E31+E70+E73+E79)/(1-(D78)),2)</f>
        <v>0</v>
      </c>
    </row>
    <row r="83" spans="1:5" ht="26.25" customHeight="1">
      <c r="A83" s="116" t="s">
        <v>88</v>
      </c>
      <c r="B83" s="116"/>
      <c r="C83" s="116"/>
      <c r="D83" s="116"/>
      <c r="E83" s="116"/>
    </row>
  </sheetData>
  <sheetProtection/>
  <mergeCells count="88">
    <mergeCell ref="B79:C79"/>
    <mergeCell ref="B80:D80"/>
    <mergeCell ref="A81:E81"/>
    <mergeCell ref="A82:D82"/>
    <mergeCell ref="A83:E83"/>
    <mergeCell ref="B70:D70"/>
    <mergeCell ref="A71:E71"/>
    <mergeCell ref="A72:E72"/>
    <mergeCell ref="A73:A80"/>
    <mergeCell ref="B73:C73"/>
    <mergeCell ref="B74:C74"/>
    <mergeCell ref="B75:C75"/>
    <mergeCell ref="B76:C76"/>
    <mergeCell ref="B77:C77"/>
    <mergeCell ref="B78:C78"/>
    <mergeCell ref="A62:E62"/>
    <mergeCell ref="A63:A69"/>
    <mergeCell ref="B63:C63"/>
    <mergeCell ref="B64:C64"/>
    <mergeCell ref="B65:C65"/>
    <mergeCell ref="B66:C66"/>
    <mergeCell ref="B67:C67"/>
    <mergeCell ref="B68:D68"/>
    <mergeCell ref="B69:D69"/>
    <mergeCell ref="A54:E54"/>
    <mergeCell ref="A55:A61"/>
    <mergeCell ref="B55:C55"/>
    <mergeCell ref="B56:D56"/>
    <mergeCell ref="B57:D57"/>
    <mergeCell ref="B58:C58"/>
    <mergeCell ref="B59:D59"/>
    <mergeCell ref="B60:D60"/>
    <mergeCell ref="B61:D61"/>
    <mergeCell ref="A49:E49"/>
    <mergeCell ref="A50:A53"/>
    <mergeCell ref="B50:C50"/>
    <mergeCell ref="B51:D51"/>
    <mergeCell ref="B52:D52"/>
    <mergeCell ref="B53:D53"/>
    <mergeCell ref="B41:C41"/>
    <mergeCell ref="B42:C42"/>
    <mergeCell ref="B43:C43"/>
    <mergeCell ref="A44:E44"/>
    <mergeCell ref="A45:A48"/>
    <mergeCell ref="B45:C45"/>
    <mergeCell ref="B46:C46"/>
    <mergeCell ref="B47:D47"/>
    <mergeCell ref="B48:D48"/>
    <mergeCell ref="A32:E32"/>
    <mergeCell ref="A33:E33"/>
    <mergeCell ref="A34:E34"/>
    <mergeCell ref="A35:A43"/>
    <mergeCell ref="B35:C35"/>
    <mergeCell ref="B36:C36"/>
    <mergeCell ref="B37:C37"/>
    <mergeCell ref="B38:C38"/>
    <mergeCell ref="B39:C39"/>
    <mergeCell ref="B40:C40"/>
    <mergeCell ref="B26:D26"/>
    <mergeCell ref="A27:E27"/>
    <mergeCell ref="A28:E28"/>
    <mergeCell ref="A29:A31"/>
    <mergeCell ref="B29:D29"/>
    <mergeCell ref="B30:D30"/>
    <mergeCell ref="B31:D31"/>
    <mergeCell ref="A17:E17"/>
    <mergeCell ref="A18:E18"/>
    <mergeCell ref="A19:A26"/>
    <mergeCell ref="B19:D19"/>
    <mergeCell ref="B20:D20"/>
    <mergeCell ref="B21:D21"/>
    <mergeCell ref="B22:D22"/>
    <mergeCell ref="B23:D23"/>
    <mergeCell ref="B24:D24"/>
    <mergeCell ref="B25:D25"/>
    <mergeCell ref="A11:D11"/>
    <mergeCell ref="A12:E12"/>
    <mergeCell ref="A13:A16"/>
    <mergeCell ref="B13:D13"/>
    <mergeCell ref="B14:C14"/>
    <mergeCell ref="B15:D15"/>
    <mergeCell ref="B16:D16"/>
    <mergeCell ref="A1:E5"/>
    <mergeCell ref="A6:E6"/>
    <mergeCell ref="A7:E7"/>
    <mergeCell ref="A8:E8"/>
    <mergeCell ref="A10:E10"/>
    <mergeCell ref="A9:E9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zoomScalePageLayoutView="0" workbookViewId="0" topLeftCell="A1">
      <selection activeCell="A1" sqref="A1:F5"/>
    </sheetView>
  </sheetViews>
  <sheetFormatPr defaultColWidth="9.57421875" defaultRowHeight="12.75"/>
  <cols>
    <col min="1" max="1" width="23.57421875" style="0" customWidth="1"/>
    <col min="2" max="2" width="12.00390625" style="0" customWidth="1"/>
    <col min="3" max="3" width="14.140625" style="0" customWidth="1"/>
    <col min="4" max="4" width="13.57421875" style="0" customWidth="1"/>
    <col min="5" max="5" width="15.421875" style="0" customWidth="1"/>
    <col min="6" max="6" width="11.140625" style="0" customWidth="1"/>
    <col min="7" max="7" width="3.28125" style="0" customWidth="1"/>
    <col min="8" max="8" width="20.7109375" style="0" customWidth="1"/>
    <col min="9" max="9" width="9.421875" style="0" customWidth="1"/>
    <col min="10" max="10" width="10.421875" style="0" customWidth="1"/>
    <col min="11" max="11" width="13.140625" style="0" customWidth="1"/>
    <col min="12" max="12" width="12.57421875" style="0" customWidth="1"/>
    <col min="13" max="13" width="12.8515625" style="0" customWidth="1"/>
    <col min="14" max="14" width="15.140625" style="0" customWidth="1"/>
    <col min="15" max="15" width="18.00390625" style="0" customWidth="1"/>
    <col min="16" max="16" width="3.28125" style="0" customWidth="1"/>
    <col min="17" max="17" width="20.00390625" style="0" customWidth="1"/>
    <col min="18" max="18" width="14.140625" style="0" bestFit="1" customWidth="1"/>
    <col min="19" max="19" width="14.57421875" style="0" customWidth="1"/>
    <col min="20" max="20" width="13.28125" style="0" customWidth="1"/>
    <col min="21" max="21" width="15.00390625" style="0" customWidth="1"/>
    <col min="22" max="22" width="14.7109375" style="0" customWidth="1"/>
    <col min="23" max="23" width="10.140625" style="0" customWidth="1"/>
    <col min="24" max="24" width="12.28125" style="0" customWidth="1"/>
    <col min="25" max="25" width="14.57421875" style="0" customWidth="1"/>
    <col min="26" max="26" width="11.28125" style="0" bestFit="1" customWidth="1"/>
    <col min="27" max="27" width="11.57421875" style="0" bestFit="1" customWidth="1"/>
    <col min="28" max="28" width="18.00390625" style="0" customWidth="1"/>
  </cols>
  <sheetData>
    <row r="1" spans="1:28" ht="12.75">
      <c r="A1" s="149"/>
      <c r="B1" s="149"/>
      <c r="C1" s="149"/>
      <c r="D1" s="149"/>
      <c r="E1" s="149"/>
      <c r="F1" s="149"/>
      <c r="H1" s="149"/>
      <c r="I1" s="149"/>
      <c r="J1" s="149"/>
      <c r="K1" s="149"/>
      <c r="L1" s="149"/>
      <c r="M1" s="149"/>
      <c r="N1" s="149"/>
      <c r="O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28" ht="12.75">
      <c r="A2" s="149"/>
      <c r="B2" s="149"/>
      <c r="C2" s="149"/>
      <c r="D2" s="149"/>
      <c r="E2" s="149"/>
      <c r="F2" s="149"/>
      <c r="H2" s="149"/>
      <c r="I2" s="149"/>
      <c r="J2" s="149"/>
      <c r="K2" s="149"/>
      <c r="L2" s="149"/>
      <c r="M2" s="149"/>
      <c r="N2" s="149"/>
      <c r="O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28" ht="12.75">
      <c r="A3" s="149"/>
      <c r="B3" s="149"/>
      <c r="C3" s="149"/>
      <c r="D3" s="149"/>
      <c r="E3" s="149"/>
      <c r="F3" s="149"/>
      <c r="H3" s="149"/>
      <c r="I3" s="149"/>
      <c r="J3" s="149"/>
      <c r="K3" s="149"/>
      <c r="L3" s="149"/>
      <c r="M3" s="149"/>
      <c r="N3" s="149"/>
      <c r="O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28" ht="12.75">
      <c r="A4" s="149"/>
      <c r="B4" s="149"/>
      <c r="C4" s="149"/>
      <c r="D4" s="149"/>
      <c r="E4" s="149"/>
      <c r="F4" s="149"/>
      <c r="H4" s="149"/>
      <c r="I4" s="149"/>
      <c r="J4" s="149"/>
      <c r="K4" s="149"/>
      <c r="L4" s="149"/>
      <c r="M4" s="149"/>
      <c r="N4" s="149"/>
      <c r="O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</row>
    <row r="5" spans="1:28" s="30" customFormat="1" ht="15.75" customHeight="1">
      <c r="A5" s="149"/>
      <c r="B5" s="149"/>
      <c r="C5" s="149"/>
      <c r="D5" s="149"/>
      <c r="E5" s="149"/>
      <c r="F5" s="149"/>
      <c r="G5"/>
      <c r="H5" s="149"/>
      <c r="I5" s="149"/>
      <c r="J5" s="149"/>
      <c r="K5" s="149"/>
      <c r="L5" s="149"/>
      <c r="M5" s="149"/>
      <c r="N5" s="149"/>
      <c r="O5" s="149"/>
      <c r="P5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</row>
    <row r="6" spans="1:28" s="30" customFormat="1" ht="24" thickBot="1">
      <c r="A6" s="150" t="s">
        <v>100</v>
      </c>
      <c r="B6" s="150"/>
      <c r="C6" s="150"/>
      <c r="D6" s="150"/>
      <c r="E6" s="150"/>
      <c r="F6" s="150"/>
      <c r="G6"/>
      <c r="H6" s="150" t="s">
        <v>101</v>
      </c>
      <c r="I6" s="150"/>
      <c r="J6" s="150"/>
      <c r="K6" s="150"/>
      <c r="L6" s="150"/>
      <c r="M6" s="150"/>
      <c r="N6" s="150"/>
      <c r="O6" s="150"/>
      <c r="P6"/>
      <c r="Q6" s="151" t="s">
        <v>142</v>
      </c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</row>
    <row r="7" spans="1:28" s="30" customFormat="1" ht="25.5" customHeight="1" thickBot="1">
      <c r="A7" s="143" t="s">
        <v>90</v>
      </c>
      <c r="B7" s="146" t="s">
        <v>102</v>
      </c>
      <c r="C7" s="146"/>
      <c r="D7" s="146"/>
      <c r="E7" s="147" t="s">
        <v>103</v>
      </c>
      <c r="F7" s="148"/>
      <c r="H7" s="143" t="s">
        <v>89</v>
      </c>
      <c r="I7" s="158" t="s">
        <v>104</v>
      </c>
      <c r="J7" s="158"/>
      <c r="K7" s="159"/>
      <c r="L7" s="160" t="s">
        <v>105</v>
      </c>
      <c r="M7" s="168" t="s">
        <v>106</v>
      </c>
      <c r="N7" s="169"/>
      <c r="O7" s="170"/>
      <c r="Q7" s="143" t="s">
        <v>107</v>
      </c>
      <c r="R7" s="32" t="s">
        <v>108</v>
      </c>
      <c r="S7" s="181" t="s">
        <v>109</v>
      </c>
      <c r="T7" s="182"/>
      <c r="U7" s="183"/>
      <c r="V7" s="183"/>
      <c r="W7" s="182"/>
      <c r="X7" s="183"/>
      <c r="Y7" s="183"/>
      <c r="Z7" s="182"/>
      <c r="AA7" s="183"/>
      <c r="AB7" s="33"/>
    </row>
    <row r="8" spans="1:28" s="30" customFormat="1" ht="45.75" customHeight="1" thickBot="1">
      <c r="A8" s="144"/>
      <c r="B8" s="34" t="s">
        <v>110</v>
      </c>
      <c r="C8" s="34" t="s">
        <v>111</v>
      </c>
      <c r="D8" s="34" t="s">
        <v>112</v>
      </c>
      <c r="E8" s="34" t="s">
        <v>113</v>
      </c>
      <c r="F8" s="35" t="s">
        <v>114</v>
      </c>
      <c r="H8" s="156"/>
      <c r="I8" s="36" t="s">
        <v>115</v>
      </c>
      <c r="J8" s="36" t="s">
        <v>116</v>
      </c>
      <c r="K8" s="37" t="s">
        <v>117</v>
      </c>
      <c r="L8" s="161"/>
      <c r="M8" s="36" t="s">
        <v>118</v>
      </c>
      <c r="N8" s="36" t="s">
        <v>119</v>
      </c>
      <c r="O8" s="38" t="s">
        <v>120</v>
      </c>
      <c r="Q8" s="156"/>
      <c r="R8" s="39" t="s">
        <v>121</v>
      </c>
      <c r="S8" s="162" t="s">
        <v>122</v>
      </c>
      <c r="T8" s="36" t="s">
        <v>123</v>
      </c>
      <c r="U8" s="164" t="s">
        <v>124</v>
      </c>
      <c r="V8" s="166" t="s">
        <v>125</v>
      </c>
      <c r="W8" s="36" t="s">
        <v>126</v>
      </c>
      <c r="X8" s="164" t="s">
        <v>127</v>
      </c>
      <c r="Y8" s="166" t="s">
        <v>128</v>
      </c>
      <c r="Z8" s="36" t="s">
        <v>129</v>
      </c>
      <c r="AA8" s="164" t="s">
        <v>130</v>
      </c>
      <c r="AB8" s="173" t="s">
        <v>131</v>
      </c>
    </row>
    <row r="9" spans="1:28" ht="17.25" thickBot="1">
      <c r="A9" s="145"/>
      <c r="B9" s="40" t="s">
        <v>91</v>
      </c>
      <c r="C9" s="40" t="s">
        <v>132</v>
      </c>
      <c r="D9" s="40" t="s">
        <v>133</v>
      </c>
      <c r="E9" s="40" t="s">
        <v>134</v>
      </c>
      <c r="F9" s="41" t="s">
        <v>135</v>
      </c>
      <c r="H9" s="157"/>
      <c r="I9" s="42" t="s">
        <v>132</v>
      </c>
      <c r="J9" s="42" t="s">
        <v>132</v>
      </c>
      <c r="K9" s="43" t="s">
        <v>136</v>
      </c>
      <c r="L9" s="42" t="s">
        <v>137</v>
      </c>
      <c r="M9" s="42" t="s">
        <v>138</v>
      </c>
      <c r="N9" s="42"/>
      <c r="O9" s="44" t="s">
        <v>139</v>
      </c>
      <c r="Q9" s="157"/>
      <c r="R9" s="45" t="s">
        <v>140</v>
      </c>
      <c r="S9" s="163"/>
      <c r="T9" s="46" t="s">
        <v>141</v>
      </c>
      <c r="U9" s="165"/>
      <c r="V9" s="167"/>
      <c r="W9" s="46" t="s">
        <v>141</v>
      </c>
      <c r="X9" s="165"/>
      <c r="Y9" s="167"/>
      <c r="Z9" s="46" t="s">
        <v>141</v>
      </c>
      <c r="AA9" s="165"/>
      <c r="AB9" s="174"/>
    </row>
    <row r="10" spans="1:28" s="30" customFormat="1" ht="12.75">
      <c r="A10" s="47"/>
      <c r="B10" s="47"/>
      <c r="C10" s="47"/>
      <c r="D10" s="47"/>
      <c r="E10" s="47"/>
      <c r="F10" s="47"/>
      <c r="Q10"/>
      <c r="R10"/>
      <c r="S10"/>
      <c r="T10"/>
      <c r="U10"/>
      <c r="V10"/>
      <c r="W10"/>
      <c r="X10"/>
      <c r="Y10"/>
      <c r="Z10"/>
      <c r="AA10"/>
      <c r="AB10"/>
    </row>
    <row r="11" spans="1:28" s="30" customFormat="1" ht="12.75">
      <c r="A11" s="48" t="str">
        <f>'Custo Mão de Obra Residente'!A8:E8</f>
        <v>Técnico de Manutenção</v>
      </c>
      <c r="B11" s="49">
        <v>44</v>
      </c>
      <c r="C11" s="50">
        <v>4.3452</v>
      </c>
      <c r="D11" s="51">
        <f>1/(B11*C11)</f>
        <v>0.005230431908145246</v>
      </c>
      <c r="E11" s="52">
        <f>'Custo Mão de Obra Residente'!E82</f>
        <v>0</v>
      </c>
      <c r="F11" s="52">
        <f>+E11*D11</f>
        <v>0</v>
      </c>
      <c r="H11" s="53" t="str">
        <f>A11</f>
        <v>Técnico de Manutenção</v>
      </c>
      <c r="I11" s="54">
        <v>44</v>
      </c>
      <c r="J11" s="55">
        <v>4.3452</v>
      </c>
      <c r="K11" s="55">
        <f>+J11*I11</f>
        <v>191.18880000000001</v>
      </c>
      <c r="L11" s="52">
        <f>+F11</f>
        <v>0</v>
      </c>
      <c r="M11" s="56">
        <f>+K11*L11</f>
        <v>0</v>
      </c>
      <c r="N11" s="57">
        <v>1</v>
      </c>
      <c r="O11" s="58">
        <f>+M11*N11</f>
        <v>0</v>
      </c>
      <c r="Q11" s="59" t="str">
        <f>H11</f>
        <v>Técnico de Manutenção</v>
      </c>
      <c r="R11" s="60">
        <v>144</v>
      </c>
      <c r="S11" s="113">
        <v>0</v>
      </c>
      <c r="T11" s="52">
        <f>ROUND((F11*(1+S11)),2)</f>
        <v>0</v>
      </c>
      <c r="U11" s="61">
        <f>(R11/3)*T11</f>
        <v>0</v>
      </c>
      <c r="V11" s="113">
        <v>0</v>
      </c>
      <c r="W11" s="61">
        <f>ROUND((F11*(1+V11)),2)</f>
        <v>0</v>
      </c>
      <c r="X11" s="61">
        <f>(R11/3)*W11</f>
        <v>0</v>
      </c>
      <c r="Y11" s="113">
        <v>0</v>
      </c>
      <c r="Z11" s="61">
        <f>ROUND((F11*(1+Y11)),2)</f>
        <v>0</v>
      </c>
      <c r="AA11" s="61">
        <f>(R11/3)*Z11</f>
        <v>0</v>
      </c>
      <c r="AB11" s="62">
        <f>U11+X11+AA11</f>
        <v>0</v>
      </c>
    </row>
    <row r="12" spans="1:28" s="30" customFormat="1" ht="16.5" thickBot="1">
      <c r="A12" s="142" t="s">
        <v>177</v>
      </c>
      <c r="B12" s="142"/>
      <c r="C12" s="142"/>
      <c r="D12" s="142"/>
      <c r="E12" s="141" t="s">
        <v>176</v>
      </c>
      <c r="F12" s="141"/>
      <c r="H12" s="141" t="s">
        <v>171</v>
      </c>
      <c r="I12" s="141"/>
      <c r="J12" s="141"/>
      <c r="K12" s="141"/>
      <c r="L12" s="141"/>
      <c r="M12" s="141"/>
      <c r="N12" s="141"/>
      <c r="O12" s="141"/>
      <c r="Q12" s="141" t="s">
        <v>172</v>
      </c>
      <c r="R12" s="141"/>
      <c r="S12" s="114" t="s">
        <v>175</v>
      </c>
      <c r="T12" s="141" t="s">
        <v>173</v>
      </c>
      <c r="U12" s="141"/>
      <c r="V12" s="114" t="s">
        <v>175</v>
      </c>
      <c r="W12" s="141" t="s">
        <v>174</v>
      </c>
      <c r="X12" s="141"/>
      <c r="Y12" s="114" t="s">
        <v>175</v>
      </c>
      <c r="Z12" s="47"/>
      <c r="AA12" s="47"/>
      <c r="AB12" s="61"/>
    </row>
    <row r="13" spans="1:28" s="30" customFormat="1" ht="16.5" thickBot="1" thickTop="1">
      <c r="A13" s="47"/>
      <c r="B13" s="47"/>
      <c r="C13" s="47"/>
      <c r="D13" s="47"/>
      <c r="E13" s="47"/>
      <c r="F13" s="47"/>
      <c r="I13"/>
      <c r="J13" s="152" t="s">
        <v>92</v>
      </c>
      <c r="K13" s="152"/>
      <c r="L13" s="152"/>
      <c r="M13" s="152"/>
      <c r="N13" s="152"/>
      <c r="O13" s="65">
        <f>SUM(O11:O11)+'[1]Taxa de ADM conta vinculada'!D22</f>
        <v>0</v>
      </c>
      <c r="Q13" s="64"/>
      <c r="R13" s="64"/>
      <c r="S13" s="64"/>
      <c r="T13" s="66"/>
      <c r="U13" s="64"/>
      <c r="V13" s="64"/>
      <c r="W13" s="152" t="s">
        <v>155</v>
      </c>
      <c r="X13" s="152"/>
      <c r="Y13" s="152"/>
      <c r="Z13" s="152"/>
      <c r="AA13" s="152"/>
      <c r="AB13" s="65">
        <f>AB11/12</f>
        <v>0</v>
      </c>
    </row>
    <row r="14" spans="1:28" s="30" customFormat="1" ht="14.25" thickBot="1" thickTop="1">
      <c r="A14" s="47"/>
      <c r="B14" s="47"/>
      <c r="C14" s="47"/>
      <c r="D14" s="47"/>
      <c r="E14" s="47"/>
      <c r="F14" s="47"/>
      <c r="I14"/>
      <c r="J14"/>
      <c r="K14"/>
      <c r="L14"/>
      <c r="M14"/>
      <c r="N14"/>
      <c r="O14"/>
      <c r="Q14" s="64"/>
      <c r="R14" s="64"/>
      <c r="S14" s="64"/>
      <c r="T14" s="64"/>
      <c r="U14" s="64"/>
      <c r="V14" s="64"/>
      <c r="W14"/>
      <c r="X14"/>
      <c r="Y14"/>
      <c r="Z14"/>
      <c r="AA14"/>
      <c r="AB14"/>
    </row>
    <row r="15" spans="1:28" s="30" customFormat="1" ht="16.5" thickBot="1" thickTop="1">
      <c r="A15" s="47"/>
      <c r="B15" s="47"/>
      <c r="C15" s="47"/>
      <c r="D15" s="47"/>
      <c r="E15" s="47"/>
      <c r="F15" s="47"/>
      <c r="I15" s="8"/>
      <c r="J15" s="153" t="s">
        <v>93</v>
      </c>
      <c r="K15" s="153"/>
      <c r="L15" s="153"/>
      <c r="M15" s="153"/>
      <c r="N15" s="153"/>
      <c r="O15" s="26">
        <f>O13*12</f>
        <v>0</v>
      </c>
      <c r="T15" s="66"/>
      <c r="U15" s="66"/>
      <c r="V15" s="66"/>
      <c r="W15" s="153" t="s">
        <v>156</v>
      </c>
      <c r="X15" s="153"/>
      <c r="Y15" s="153"/>
      <c r="Z15" s="153"/>
      <c r="AA15" s="153"/>
      <c r="AB15" s="26">
        <f>AB11</f>
        <v>0</v>
      </c>
    </row>
    <row r="16" spans="1:27" s="30" customFormat="1" ht="17.25" thickBot="1" thickTop="1">
      <c r="A16" s="47"/>
      <c r="B16" s="47"/>
      <c r="C16" s="47"/>
      <c r="D16" s="47"/>
      <c r="E16" s="47"/>
      <c r="F16" s="47"/>
      <c r="I16"/>
      <c r="J16"/>
      <c r="K16"/>
      <c r="L16"/>
      <c r="M16"/>
      <c r="N16"/>
      <c r="O16"/>
      <c r="Y16" s="67"/>
      <c r="Z16" s="68"/>
      <c r="AA16" s="68"/>
    </row>
    <row r="17" spans="1:31" s="30" customFormat="1" ht="15" customHeight="1">
      <c r="A17" s="47"/>
      <c r="B17" s="47"/>
      <c r="C17" s="47"/>
      <c r="D17" s="47"/>
      <c r="E17" s="47"/>
      <c r="F17" s="47"/>
      <c r="I17"/>
      <c r="J17"/>
      <c r="K17"/>
      <c r="L17"/>
      <c r="M17"/>
      <c r="N17"/>
      <c r="O17"/>
      <c r="V17" s="175" t="s">
        <v>161</v>
      </c>
      <c r="W17" s="176"/>
      <c r="X17" s="176"/>
      <c r="Y17" s="176"/>
      <c r="Z17" s="176"/>
      <c r="AA17" s="176"/>
      <c r="AB17" s="177"/>
      <c r="AC17" s="67"/>
      <c r="AD17" s="68"/>
      <c r="AE17" s="68"/>
    </row>
    <row r="18" spans="1:31" s="30" customFormat="1" ht="15" customHeight="1">
      <c r="A18" s="47"/>
      <c r="B18" s="47"/>
      <c r="C18" s="47"/>
      <c r="D18" s="47"/>
      <c r="E18" s="47"/>
      <c r="F18" s="47"/>
      <c r="J18"/>
      <c r="K18"/>
      <c r="L18"/>
      <c r="M18"/>
      <c r="N18"/>
      <c r="O18"/>
      <c r="U18" s="69"/>
      <c r="V18" s="178"/>
      <c r="W18" s="179"/>
      <c r="X18" s="179"/>
      <c r="Y18" s="179"/>
      <c r="Z18" s="179"/>
      <c r="AA18" s="179"/>
      <c r="AB18" s="180"/>
      <c r="AC18" s="70"/>
      <c r="AD18" s="31"/>
      <c r="AE18" s="31"/>
    </row>
    <row r="19" spans="1:31" s="30" customFormat="1" ht="41.25" customHeight="1">
      <c r="A19" s="47"/>
      <c r="B19" s="47"/>
      <c r="C19" s="47"/>
      <c r="D19" s="47"/>
      <c r="E19" s="47"/>
      <c r="F19" s="47"/>
      <c r="J19"/>
      <c r="K19"/>
      <c r="L19"/>
      <c r="M19"/>
      <c r="N19"/>
      <c r="O19"/>
      <c r="U19" s="69"/>
      <c r="V19" s="154" t="s">
        <v>159</v>
      </c>
      <c r="W19" s="155"/>
      <c r="X19" s="155"/>
      <c r="Y19" s="155"/>
      <c r="Z19" s="155"/>
      <c r="AA19" s="155"/>
      <c r="AB19" s="107">
        <f>O13+AB13</f>
        <v>0</v>
      </c>
      <c r="AC19" s="70"/>
      <c r="AD19" s="31"/>
      <c r="AE19" s="31"/>
    </row>
    <row r="20" spans="1:28" s="30" customFormat="1" ht="41.25" customHeight="1" thickBot="1">
      <c r="A20" s="47"/>
      <c r="B20" s="47"/>
      <c r="C20" s="47"/>
      <c r="D20" s="47"/>
      <c r="E20" s="47"/>
      <c r="F20" s="47"/>
      <c r="J20"/>
      <c r="K20"/>
      <c r="L20"/>
      <c r="M20"/>
      <c r="N20"/>
      <c r="O20"/>
      <c r="Q20" s="69"/>
      <c r="R20"/>
      <c r="S20"/>
      <c r="T20"/>
      <c r="U20"/>
      <c r="V20" s="171" t="s">
        <v>160</v>
      </c>
      <c r="W20" s="172"/>
      <c r="X20" s="172"/>
      <c r="Y20" s="172"/>
      <c r="Z20" s="172"/>
      <c r="AA20" s="172"/>
      <c r="AB20" s="108">
        <f>O15+AB15</f>
        <v>0</v>
      </c>
    </row>
    <row r="21" spans="1:24" s="30" customFormat="1" ht="12.75">
      <c r="A21" s="47"/>
      <c r="B21" s="47"/>
      <c r="C21" s="47"/>
      <c r="D21" s="47"/>
      <c r="E21" s="47"/>
      <c r="F21" s="47"/>
      <c r="G21" s="63"/>
      <c r="J21"/>
      <c r="K21"/>
      <c r="L21"/>
      <c r="M21"/>
      <c r="N21"/>
      <c r="O21"/>
      <c r="P21" s="63"/>
      <c r="R21" s="71"/>
      <c r="S21" s="71"/>
      <c r="T21" s="59"/>
      <c r="U21" s="59"/>
      <c r="V21" s="59"/>
      <c r="W21" s="72"/>
      <c r="X21" s="72"/>
    </row>
    <row r="22" spans="1:28" s="30" customFormat="1" ht="12.75">
      <c r="A22" s="47"/>
      <c r="B22" s="47"/>
      <c r="C22" s="47"/>
      <c r="D22" s="47"/>
      <c r="E22" s="47"/>
      <c r="F22" s="47"/>
      <c r="J22"/>
      <c r="K22"/>
      <c r="L22"/>
      <c r="M22"/>
      <c r="N22"/>
      <c r="O22"/>
      <c r="Q22" s="54"/>
      <c r="R22"/>
      <c r="S22"/>
      <c r="T22"/>
      <c r="U22"/>
      <c r="V22"/>
      <c r="W22"/>
      <c r="X22"/>
      <c r="Y22"/>
      <c r="Z22"/>
      <c r="AA22"/>
      <c r="AB22"/>
    </row>
    <row r="23" spans="1:28" s="30" customFormat="1" ht="12.75">
      <c r="A23" s="47"/>
      <c r="B23" s="47"/>
      <c r="C23" s="47"/>
      <c r="D23" s="47"/>
      <c r="E23" s="47"/>
      <c r="F23" s="47"/>
      <c r="G23" s="59"/>
      <c r="J23"/>
      <c r="K23"/>
      <c r="L23"/>
      <c r="M23"/>
      <c r="N23"/>
      <c r="O23"/>
      <c r="P23" s="59"/>
      <c r="Q23"/>
      <c r="R23"/>
      <c r="S23"/>
      <c r="T23"/>
      <c r="U23"/>
      <c r="V23"/>
      <c r="W23"/>
      <c r="X23"/>
      <c r="Y23"/>
      <c r="Z23"/>
      <c r="AA23"/>
      <c r="AB23"/>
    </row>
  </sheetData>
  <sheetProtection/>
  <mergeCells count="35">
    <mergeCell ref="V20:AA20"/>
    <mergeCell ref="AB8:AB9"/>
    <mergeCell ref="J13:N13"/>
    <mergeCell ref="J15:N15"/>
    <mergeCell ref="V17:AB18"/>
    <mergeCell ref="Q7:Q9"/>
    <mergeCell ref="S7:AA7"/>
    <mergeCell ref="X8:X9"/>
    <mergeCell ref="Y8:Y9"/>
    <mergeCell ref="AA8:AA9"/>
    <mergeCell ref="W13:AA13"/>
    <mergeCell ref="W15:AA15"/>
    <mergeCell ref="V19:AA19"/>
    <mergeCell ref="H7:H9"/>
    <mergeCell ref="I7:K7"/>
    <mergeCell ref="L7:L8"/>
    <mergeCell ref="S8:S9"/>
    <mergeCell ref="U8:U9"/>
    <mergeCell ref="V8:V9"/>
    <mergeCell ref="M7:O7"/>
    <mergeCell ref="Q1:AB5"/>
    <mergeCell ref="A6:F6"/>
    <mergeCell ref="H6:O6"/>
    <mergeCell ref="Q6:AB6"/>
    <mergeCell ref="A1:F5"/>
    <mergeCell ref="H1:O5"/>
    <mergeCell ref="Q12:R12"/>
    <mergeCell ref="T12:U12"/>
    <mergeCell ref="W12:X12"/>
    <mergeCell ref="A12:D12"/>
    <mergeCell ref="E12:F12"/>
    <mergeCell ref="A7:A9"/>
    <mergeCell ref="B7:D7"/>
    <mergeCell ref="E7:F7"/>
    <mergeCell ref="H12:O12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63.7109375" style="0" customWidth="1"/>
    <col min="3" max="3" width="7.28125" style="0" customWidth="1"/>
    <col min="4" max="4" width="18.140625" style="0" bestFit="1" customWidth="1"/>
    <col min="5" max="5" width="30.00390625" style="0" bestFit="1" customWidth="1"/>
  </cols>
  <sheetData>
    <row r="5" spans="1:5" ht="15.75">
      <c r="A5" s="185" t="s">
        <v>143</v>
      </c>
      <c r="B5" s="185"/>
      <c r="C5" s="185"/>
      <c r="D5" s="185"/>
      <c r="E5" s="185"/>
    </row>
    <row r="6" ht="13.5" thickBot="1"/>
    <row r="7" spans="1:5" ht="16.5" thickTop="1">
      <c r="A7" s="186" t="s">
        <v>79</v>
      </c>
      <c r="B7" s="187"/>
      <c r="C7" s="187"/>
      <c r="D7" s="187"/>
      <c r="E7" s="188"/>
    </row>
    <row r="8" spans="1:5" ht="12.75">
      <c r="A8" s="189" t="s">
        <v>164</v>
      </c>
      <c r="B8" s="117"/>
      <c r="C8" s="117"/>
      <c r="D8" s="117"/>
      <c r="E8" s="190"/>
    </row>
    <row r="9" spans="1:5" ht="13.5" thickBot="1">
      <c r="A9" s="198" t="s">
        <v>165</v>
      </c>
      <c r="B9" s="199"/>
      <c r="C9" s="199"/>
      <c r="D9" s="199"/>
      <c r="E9" s="200"/>
    </row>
    <row r="10" spans="1:5" ht="7.5" customHeight="1" thickBot="1" thickTop="1">
      <c r="A10" s="191"/>
      <c r="B10" s="192"/>
      <c r="C10" s="192"/>
      <c r="D10" s="193"/>
      <c r="E10" s="194"/>
    </row>
    <row r="11" spans="1:5" ht="13.5" customHeight="1" thickBot="1" thickTop="1">
      <c r="A11" s="195"/>
      <c r="B11" s="196"/>
      <c r="C11" s="196"/>
      <c r="D11" s="73" t="s">
        <v>144</v>
      </c>
      <c r="E11" s="74" t="s">
        <v>168</v>
      </c>
    </row>
    <row r="12" spans="1:5" ht="7.5" customHeight="1" thickBot="1" thickTop="1">
      <c r="A12" s="195"/>
      <c r="B12" s="196"/>
      <c r="C12" s="196"/>
      <c r="D12" s="192"/>
      <c r="E12" s="197"/>
    </row>
    <row r="13" spans="1:5" ht="13.5" thickBot="1">
      <c r="A13" s="75" t="s">
        <v>145</v>
      </c>
      <c r="B13" s="184" t="s">
        <v>146</v>
      </c>
      <c r="C13" s="184"/>
      <c r="D13" s="76">
        <v>0</v>
      </c>
      <c r="E13" s="77">
        <f>D13*180</f>
        <v>0</v>
      </c>
    </row>
    <row r="14" spans="1:5" ht="7.5" customHeight="1" thickBot="1">
      <c r="A14" s="195"/>
      <c r="B14" s="196"/>
      <c r="C14" s="196"/>
      <c r="D14" s="196"/>
      <c r="E14" s="201"/>
    </row>
    <row r="15" spans="1:5" ht="27" customHeight="1" thickBot="1">
      <c r="A15" s="75" t="s">
        <v>147</v>
      </c>
      <c r="B15" s="202" t="s">
        <v>148</v>
      </c>
      <c r="C15" s="184"/>
      <c r="D15" s="76">
        <v>0</v>
      </c>
      <c r="E15" s="77">
        <f>D15*180</f>
        <v>0</v>
      </c>
    </row>
    <row r="16" spans="1:5" ht="7.5" customHeight="1" thickBot="1">
      <c r="A16" s="195"/>
      <c r="B16" s="196"/>
      <c r="C16" s="196"/>
      <c r="D16" s="196"/>
      <c r="E16" s="201"/>
    </row>
    <row r="17" spans="1:5" ht="39" thickBot="1">
      <c r="A17" s="78" t="s">
        <v>149</v>
      </c>
      <c r="B17" s="202" t="s">
        <v>150</v>
      </c>
      <c r="C17" s="184"/>
      <c r="D17" s="76">
        <v>0</v>
      </c>
      <c r="E17" s="77">
        <f>D17*180</f>
        <v>0</v>
      </c>
    </row>
    <row r="18" spans="1:5" ht="7.5" customHeight="1" thickBot="1">
      <c r="A18" s="79"/>
      <c r="B18" s="8"/>
      <c r="C18" s="8"/>
      <c r="D18" s="8"/>
      <c r="E18" s="80"/>
    </row>
    <row r="19" spans="1:5" ht="12.75">
      <c r="A19" s="203" t="s">
        <v>73</v>
      </c>
      <c r="B19" s="204"/>
      <c r="C19" s="81">
        <v>0</v>
      </c>
      <c r="D19" s="82">
        <f>D26*C19</f>
        <v>0</v>
      </c>
      <c r="E19" s="82">
        <f>D19*180</f>
        <v>0</v>
      </c>
    </row>
    <row r="20" spans="1:5" ht="12.75">
      <c r="A20" s="205" t="s">
        <v>74</v>
      </c>
      <c r="B20" s="206"/>
      <c r="C20" s="83">
        <v>0</v>
      </c>
      <c r="D20" s="84">
        <f>D26*C20</f>
        <v>0</v>
      </c>
      <c r="E20" s="84">
        <f>D20*180</f>
        <v>0</v>
      </c>
    </row>
    <row r="21" spans="1:5" ht="12.75">
      <c r="A21" s="205" t="s">
        <v>75</v>
      </c>
      <c r="B21" s="206"/>
      <c r="C21" s="83">
        <v>0</v>
      </c>
      <c r="D21" s="84">
        <f>D26*C21</f>
        <v>0</v>
      </c>
      <c r="E21" s="84">
        <f>D21*180</f>
        <v>0</v>
      </c>
    </row>
    <row r="22" spans="1:5" ht="12.75">
      <c r="A22" s="205" t="s">
        <v>76</v>
      </c>
      <c r="B22" s="206"/>
      <c r="C22" s="83">
        <v>0</v>
      </c>
      <c r="D22" s="85">
        <f>IF(ISERR(C22*D26),0,C22*D26)</f>
        <v>0</v>
      </c>
      <c r="E22" s="85">
        <f>D22*180</f>
        <v>0</v>
      </c>
    </row>
    <row r="23" spans="1:5" ht="12.75">
      <c r="A23" s="207" t="s">
        <v>77</v>
      </c>
      <c r="B23" s="208"/>
      <c r="C23" s="86">
        <f>SUM(C19:C22)</f>
        <v>0</v>
      </c>
      <c r="D23" s="87"/>
      <c r="E23" s="88"/>
    </row>
    <row r="24" spans="1:5" ht="13.5" thickBot="1">
      <c r="A24" s="209" t="s">
        <v>85</v>
      </c>
      <c r="B24" s="210"/>
      <c r="C24" s="89">
        <v>0</v>
      </c>
      <c r="D24" s="90">
        <f>(D13+D15+D17)*C24</f>
        <v>0</v>
      </c>
      <c r="E24" s="90">
        <f>D24*180</f>
        <v>0</v>
      </c>
    </row>
    <row r="25" spans="1:5" ht="7.5" customHeight="1" thickBot="1">
      <c r="A25" s="79"/>
      <c r="B25" s="8"/>
      <c r="C25" s="8"/>
      <c r="D25" s="8"/>
      <c r="E25" s="80"/>
    </row>
    <row r="26" spans="1:5" ht="17.25" thickBot="1" thickTop="1">
      <c r="A26" s="211" t="s">
        <v>169</v>
      </c>
      <c r="B26" s="212"/>
      <c r="C26" s="213"/>
      <c r="D26" s="91">
        <f>ROUND(((D13+D15+D17+D24)/(1-C23)),2)</f>
        <v>0</v>
      </c>
      <c r="E26" s="92">
        <f>D26*180</f>
        <v>0</v>
      </c>
    </row>
    <row r="27" spans="1:5" ht="13.5" thickTop="1">
      <c r="A27" s="214" t="s">
        <v>151</v>
      </c>
      <c r="B27" s="215"/>
      <c r="C27" s="215"/>
      <c r="D27" s="215"/>
      <c r="E27" s="215"/>
    </row>
  </sheetData>
  <sheetProtection/>
  <mergeCells count="20">
    <mergeCell ref="A21:B21"/>
    <mergeCell ref="A22:B22"/>
    <mergeCell ref="A23:B23"/>
    <mergeCell ref="A24:B24"/>
    <mergeCell ref="A26:C26"/>
    <mergeCell ref="A27:E27"/>
    <mergeCell ref="A14:E14"/>
    <mergeCell ref="B15:C15"/>
    <mergeCell ref="A16:E16"/>
    <mergeCell ref="B17:C17"/>
    <mergeCell ref="A19:B19"/>
    <mergeCell ref="A20:B20"/>
    <mergeCell ref="B13:C13"/>
    <mergeCell ref="A5:E5"/>
    <mergeCell ref="A7:E7"/>
    <mergeCell ref="A8:E8"/>
    <mergeCell ref="A10:E10"/>
    <mergeCell ref="A11:C11"/>
    <mergeCell ref="A12:E12"/>
    <mergeCell ref="A9:E9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7:G1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31.28125" style="0" customWidth="1"/>
    <col min="3" max="3" width="21.140625" style="0" customWidth="1"/>
    <col min="4" max="4" width="31.28125" style="0" customWidth="1"/>
    <col min="5" max="5" width="32.7109375" style="0" customWidth="1"/>
  </cols>
  <sheetData>
    <row r="7" spans="2:7" ht="15.75">
      <c r="B7" s="216" t="s">
        <v>94</v>
      </c>
      <c r="C7" s="216"/>
      <c r="D7" s="216"/>
      <c r="E7" s="216"/>
      <c r="F7" s="27"/>
      <c r="G7" s="27"/>
    </row>
    <row r="8" spans="2:6" ht="13.5" thickBot="1">
      <c r="B8" s="217" t="s">
        <v>95</v>
      </c>
      <c r="C8" s="217"/>
      <c r="D8" s="217"/>
      <c r="E8" s="217"/>
      <c r="F8" s="8"/>
    </row>
    <row r="9" spans="3:5" ht="14.25" thickBot="1" thickTop="1">
      <c r="C9" s="93" t="s">
        <v>158</v>
      </c>
      <c r="D9" s="94" t="s">
        <v>162</v>
      </c>
      <c r="E9" s="95" t="s">
        <v>152</v>
      </c>
    </row>
    <row r="10" spans="2:5" ht="64.5" thickBot="1" thickTop="1">
      <c r="B10" s="96" t="s">
        <v>157</v>
      </c>
      <c r="C10" s="97">
        <f>'Resumo Mão de Obra Residente'!AB19</f>
        <v>0</v>
      </c>
      <c r="D10" s="98">
        <v>12</v>
      </c>
      <c r="E10" s="99">
        <f>C10*D10</f>
        <v>0</v>
      </c>
    </row>
    <row r="11" spans="2:5" ht="48" thickBot="1">
      <c r="B11" s="28" t="s">
        <v>153</v>
      </c>
      <c r="C11" s="29">
        <f>'Manutenção Corretiva'!D26</f>
        <v>0</v>
      </c>
      <c r="D11" s="100">
        <v>180</v>
      </c>
      <c r="E11" s="101">
        <f>C11*D11</f>
        <v>0</v>
      </c>
    </row>
    <row r="12" spans="2:5" ht="95.25" thickBot="1">
      <c r="B12" s="28" t="s">
        <v>170</v>
      </c>
      <c r="C12" s="102"/>
      <c r="D12" s="102"/>
      <c r="E12" s="103">
        <f>ROUND(((E10+E11)*50%),2)</f>
        <v>0</v>
      </c>
    </row>
    <row r="13" spans="2:5" ht="48" thickBot="1">
      <c r="B13" s="104" t="s">
        <v>154</v>
      </c>
      <c r="C13" s="105"/>
      <c r="D13" s="105"/>
      <c r="E13" s="106">
        <f>SUM(E10:E12)</f>
        <v>0</v>
      </c>
    </row>
    <row r="14" ht="13.5" thickTop="1"/>
  </sheetData>
  <sheetProtection selectLockedCells="1" selectUnlockedCells="1"/>
  <mergeCells count="2">
    <mergeCell ref="B7:E7"/>
    <mergeCell ref="B8:E8"/>
  </mergeCells>
  <printOptions horizontalCentered="1"/>
  <pageMargins left="0.7875" right="0.7875" top="1.025" bottom="1.025" header="0.7875" footer="0.7875"/>
  <pageSetup fitToHeight="1" fitToWidth="1" horizontalDpi="300" verticalDpi="300" orientation="portrait" paperSize="9" scale="74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Fialho Silva</dc:creator>
  <cp:keywords/>
  <dc:description/>
  <cp:lastModifiedBy>Marivaldo de Sousa Gonçalves</cp:lastModifiedBy>
  <dcterms:created xsi:type="dcterms:W3CDTF">2017-05-19T18:07:11Z</dcterms:created>
  <dcterms:modified xsi:type="dcterms:W3CDTF">2017-07-10T14:00:19Z</dcterms:modified>
  <cp:category/>
  <cp:version/>
  <cp:contentType/>
  <cp:contentStatus/>
</cp:coreProperties>
</file>